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ate1904="1"/>
  <mc:AlternateContent xmlns:mc="http://schemas.openxmlformats.org/markup-compatibility/2006">
    <mc:Choice Requires="x15">
      <x15ac:absPath xmlns:x15ac="http://schemas.microsoft.com/office/spreadsheetml/2010/11/ac" url="/Users/I017001/Library/Mobile Documents/com~apple~Numbers/Documents/"/>
    </mc:Choice>
  </mc:AlternateContent>
  <xr:revisionPtr revIDLastSave="0" documentId="13_ncr:1_{C9D72279-6D70-C947-9A28-73035351E375}" xr6:coauthVersionLast="44" xr6:coauthVersionMax="44" xr10:uidLastSave="{00000000-0000-0000-0000-000000000000}"/>
  <bookViews>
    <workbookView xWindow="0" yWindow="460" windowWidth="27860" windowHeight="16400" xr2:uid="{00000000-000D-0000-FFFF-FFFF00000000}"/>
  </bookViews>
  <sheets>
    <sheet name="Operacyjny Plan Lotu" sheetId="1" r:id="rId1"/>
    <sheet name="Pomocniczy" sheetId="2" r:id="rId2"/>
    <sheet name="Parametry lotnisk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L19" i="1"/>
  <c r="L13" i="1"/>
  <c r="L15" i="1"/>
  <c r="L17" i="1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B1" i="2"/>
  <c r="A1" i="2"/>
  <c r="I41" i="1"/>
  <c r="P39" i="1"/>
  <c r="P40" i="1" s="1"/>
  <c r="K39" i="1"/>
  <c r="J39" i="1"/>
  <c r="N39" i="1" s="1"/>
  <c r="E39" i="1"/>
  <c r="G39" i="1" s="1"/>
  <c r="P37" i="1"/>
  <c r="P38" i="1" s="1"/>
  <c r="K37" i="1"/>
  <c r="J37" i="1"/>
  <c r="N37" i="1" s="1"/>
  <c r="E37" i="1"/>
  <c r="G37" i="1" s="1"/>
  <c r="P35" i="1"/>
  <c r="P36" i="1" s="1"/>
  <c r="K35" i="1"/>
  <c r="J35" i="1"/>
  <c r="N35" i="1" s="1"/>
  <c r="E35" i="1"/>
  <c r="G35" i="1" s="1"/>
  <c r="P33" i="1"/>
  <c r="P34" i="1" s="1"/>
  <c r="K33" i="1"/>
  <c r="J33" i="1"/>
  <c r="N33" i="1" s="1"/>
  <c r="E33" i="1"/>
  <c r="G33" i="1" s="1"/>
  <c r="P31" i="1"/>
  <c r="P32" i="1" s="1"/>
  <c r="K31" i="1"/>
  <c r="J31" i="1"/>
  <c r="N31" i="1" s="1"/>
  <c r="E31" i="1"/>
  <c r="G31" i="1" s="1"/>
  <c r="P29" i="1"/>
  <c r="P30" i="1" s="1"/>
  <c r="K29" i="1"/>
  <c r="J29" i="1"/>
  <c r="N29" i="1" s="1"/>
  <c r="E29" i="1"/>
  <c r="G29" i="1" s="1"/>
  <c r="P27" i="1"/>
  <c r="P28" i="1" s="1"/>
  <c r="K27" i="1"/>
  <c r="J27" i="1"/>
  <c r="N27" i="1" s="1"/>
  <c r="G27" i="1"/>
  <c r="E27" i="1"/>
  <c r="F27" i="1" s="1"/>
  <c r="X26" i="1"/>
  <c r="U26" i="1"/>
  <c r="P25" i="1"/>
  <c r="P26" i="1" s="1"/>
  <c r="M27" i="1" s="1"/>
  <c r="K25" i="1"/>
  <c r="J25" i="1"/>
  <c r="N25" i="1" s="1"/>
  <c r="G25" i="1"/>
  <c r="E25" i="1"/>
  <c r="F25" i="1" s="1"/>
  <c r="P23" i="1"/>
  <c r="P24" i="1" s="1"/>
  <c r="M25" i="1" s="1"/>
  <c r="K23" i="1"/>
  <c r="J23" i="1"/>
  <c r="N23" i="1" s="1"/>
  <c r="E23" i="1"/>
  <c r="G23" i="1" s="1"/>
  <c r="X22" i="1"/>
  <c r="U22" i="1"/>
  <c r="P21" i="1"/>
  <c r="P22" i="1" s="1"/>
  <c r="M23" i="1" s="1"/>
  <c r="K21" i="1"/>
  <c r="J21" i="1"/>
  <c r="N21" i="1" s="1"/>
  <c r="E21" i="1"/>
  <c r="G21" i="1" s="1"/>
  <c r="X20" i="1"/>
  <c r="U20" i="1"/>
  <c r="E19" i="1"/>
  <c r="J17" i="1"/>
  <c r="P17" i="1" s="1"/>
  <c r="F17" i="1"/>
  <c r="G17" i="1" s="1"/>
  <c r="E17" i="1"/>
  <c r="J15" i="1"/>
  <c r="P15" i="1" s="1"/>
  <c r="E15" i="1"/>
  <c r="E13" i="1"/>
  <c r="J13" i="1" s="1"/>
  <c r="P13" i="1" l="1"/>
  <c r="N13" i="1"/>
  <c r="K13" i="1"/>
  <c r="J19" i="1"/>
  <c r="N17" i="1"/>
  <c r="F19" i="1"/>
  <c r="G19" i="1" s="1"/>
  <c r="F21" i="1"/>
  <c r="F23" i="1"/>
  <c r="F29" i="1"/>
  <c r="F31" i="1"/>
  <c r="F33" i="1"/>
  <c r="F35" i="1"/>
  <c r="F37" i="1"/>
  <c r="F39" i="1"/>
  <c r="N15" i="1"/>
  <c r="F13" i="1"/>
  <c r="K15" i="1"/>
  <c r="G13" i="1"/>
  <c r="F15" i="1"/>
  <c r="G15" i="1" s="1"/>
  <c r="K17" i="1"/>
  <c r="P41" i="1" l="1"/>
  <c r="P14" i="1" s="1"/>
  <c r="P19" i="1"/>
  <c r="K19" i="1"/>
  <c r="N19" i="1"/>
  <c r="M15" i="1" l="1"/>
  <c r="P16" i="1"/>
  <c r="T24" i="1"/>
  <c r="K41" i="1"/>
  <c r="L23" i="1"/>
  <c r="L27" i="1"/>
  <c r="L25" i="1"/>
  <c r="T28" i="1" l="1"/>
  <c r="W24" i="1" s="1"/>
  <c r="W28" i="1" s="1"/>
  <c r="U24" i="1"/>
  <c r="U28" i="1" s="1"/>
  <c r="X24" i="1" s="1"/>
  <c r="X28" i="1" s="1"/>
  <c r="M17" i="1"/>
  <c r="P18" i="1"/>
  <c r="M19" i="1" l="1"/>
  <c r="P20" i="1"/>
  <c r="M21" i="1" l="1"/>
</calcChain>
</file>

<file path=xl/sharedStrings.xml><?xml version="1.0" encoding="utf-8"?>
<sst xmlns="http://schemas.openxmlformats.org/spreadsheetml/2006/main" count="520" uniqueCount="353">
  <si>
    <t>Operacyjny Plan Lotu</t>
  </si>
  <si>
    <t>LOTNISKO</t>
  </si>
  <si>
    <t>RWY</t>
  </si>
  <si>
    <t>TORA</t>
  </si>
  <si>
    <t>ELEWACJA</t>
  </si>
  <si>
    <t>NAWIERZCHNIA</t>
  </si>
  <si>
    <t>CZĘSTOTLIW. TWR/INF/KWAD</t>
  </si>
  <si>
    <t>CZĘSTOTLIWOŚĆ. ZBLIŻ./INF/PORT</t>
  </si>
  <si>
    <t>Data</t>
  </si>
  <si>
    <t>Lotnisko Odlotu</t>
  </si>
  <si>
    <t>Lotnisko Docelowe</t>
  </si>
  <si>
    <t>Typ Statku</t>
  </si>
  <si>
    <t>Znaki Rejestracyjne</t>
  </si>
  <si>
    <r>
      <rPr>
        <sz val="10"/>
        <color indexed="8"/>
        <rFont val="Arial"/>
      </rPr>
      <t>EPKM</t>
    </r>
  </si>
  <si>
    <t>05/23</t>
  </si>
  <si>
    <t>BETON</t>
  </si>
  <si>
    <r>
      <rPr>
        <b/>
        <sz val="14"/>
        <color indexed="8"/>
        <rFont val="Helvetica"/>
      </rPr>
      <t>EPKG</t>
    </r>
  </si>
  <si>
    <t>EPMO</t>
  </si>
  <si>
    <t>P28R</t>
  </si>
  <si>
    <t>SP-KMT</t>
  </si>
  <si>
    <t>Częstotliwości radiowe</t>
  </si>
  <si>
    <t>Częstotliwości VOR</t>
  </si>
  <si>
    <t>Siła wiatru</t>
  </si>
  <si>
    <t>EPKT</t>
  </si>
  <si>
    <t>09/27</t>
  </si>
  <si>
    <t>EPMO DELRY</t>
  </si>
  <si>
    <t>MOL</t>
  </si>
  <si>
    <t>Kierunek wiatru</t>
  </si>
  <si>
    <t>EPMO TWR</t>
  </si>
  <si>
    <t>08/26</t>
  </si>
  <si>
    <t>WAR</t>
  </si>
  <si>
    <t>Prędkość przelotowa</t>
  </si>
  <si>
    <t>EPGL</t>
  </si>
  <si>
    <t>08/26
10/28</t>
  </si>
  <si>
    <t>770
600</t>
  </si>
  <si>
    <t>TRAWA</t>
  </si>
  <si>
    <t>EPWT (299 ft)</t>
  </si>
  <si>
    <t>MRA</t>
  </si>
  <si>
    <t>Stan licznika przed startem</t>
  </si>
  <si>
    <t>EPKH</t>
  </si>
  <si>
    <t>07R/25L</t>
  </si>
  <si>
    <t>DAR</t>
  </si>
  <si>
    <t>Godzina startu</t>
  </si>
  <si>
    <t>EPKW</t>
  </si>
  <si>
    <t>ASFALT</t>
  </si>
  <si>
    <t>FIS Olsztyn</t>
  </si>
  <si>
    <t>Godzina lądowania</t>
  </si>
  <si>
    <t>EPKG (Bagicz)</t>
  </si>
  <si>
    <t>07/25</t>
  </si>
  <si>
    <t>FIS Gdańsk</t>
  </si>
  <si>
    <t>Stan licznika po lądowaniu</t>
  </si>
  <si>
    <t>Zapasowe I</t>
  </si>
  <si>
    <t>Trasa</t>
  </si>
  <si>
    <t>NKDG</t>
  </si>
  <si>
    <t>∆M</t>
  </si>
  <si>
    <t>NKDM</t>
  </si>
  <si>
    <t>(-)KZ</t>
  </si>
  <si>
    <t>KM</t>
  </si>
  <si>
    <t>KB</t>
  </si>
  <si>
    <t>s</t>
  </si>
  <si>
    <t>W</t>
  </si>
  <si>
    <t>t</t>
  </si>
  <si>
    <t>ETO</t>
  </si>
  <si>
    <t>ATO</t>
  </si>
  <si>
    <t>5’</t>
  </si>
  <si>
    <t>Wys.</t>
  </si>
  <si>
    <t>EPKG</t>
  </si>
  <si>
    <t>Zapasowe II</t>
  </si>
  <si>
    <t>EPWT</t>
  </si>
  <si>
    <t>INDIA</t>
  </si>
  <si>
    <r>
      <rPr>
        <b/>
        <sz val="11"/>
        <color indexed="8"/>
        <rFont val="Arial"/>
      </rPr>
      <t>Zużycie Paliwa w galonach na godzinę lotu</t>
    </r>
  </si>
  <si>
    <t>HOTEL</t>
  </si>
  <si>
    <t>ZUŻYCIE PALIWA</t>
  </si>
  <si>
    <t>CZAS LOTU [min]</t>
  </si>
  <si>
    <t>PALIWO [GAL.]</t>
  </si>
  <si>
    <t>REZERWA</t>
  </si>
  <si>
    <t>KOŁOWANIE I PRÓBA</t>
  </si>
  <si>
    <t>DOLOT DO ZAPAS.</t>
  </si>
  <si>
    <t>START I WZNOSZENIE</t>
  </si>
  <si>
    <t>HOLDING/ REZERWA</t>
  </si>
  <si>
    <t>PRZELOT</t>
  </si>
  <si>
    <t>PALIWO NIEZBĘDNE</t>
  </si>
  <si>
    <t>ZNIŻANIE I PODEJŚCIE</t>
  </si>
  <si>
    <t>PALIWO DODATKOWE</t>
  </si>
  <si>
    <t>PALIWO NA LOT</t>
  </si>
  <si>
    <t>PALIWO FAKTYCZNE</t>
  </si>
  <si>
    <t>ILOŚĆ PALIWA ZUŻYTEGO</t>
  </si>
  <si>
    <t>ILOŚĆ PALIWA NIEZUŻYTEGO</t>
  </si>
  <si>
    <t>NOTATKI</t>
  </si>
  <si>
    <t>Lotnisko zapasowe I</t>
  </si>
  <si>
    <t>PODPIS PILOTA</t>
  </si>
  <si>
    <t>Lotnisko zapasowe II</t>
  </si>
  <si>
    <t>Notatki</t>
  </si>
  <si>
    <t>V Numbers</t>
  </si>
  <si>
    <t>C150</t>
  </si>
  <si>
    <t>C152 [kias]</t>
  </si>
  <si>
    <t>P28R
[kias]</t>
  </si>
  <si>
    <t>Rotation</t>
  </si>
  <si>
    <t>Vr</t>
  </si>
  <si>
    <t>Best Angle Climb</t>
  </si>
  <si>
    <t>Vx</t>
  </si>
  <si>
    <t>Best Rate Climb</t>
  </si>
  <si>
    <t>Vy</t>
  </si>
  <si>
    <t>Stall w/flaps</t>
  </si>
  <si>
    <t>Vso</t>
  </si>
  <si>
    <t>Stall w/o flaps</t>
  </si>
  <si>
    <t>Vs1</t>
  </si>
  <si>
    <t>Best Glide</t>
  </si>
  <si>
    <t>Max struct. cruise</t>
  </si>
  <si>
    <t>Vno</t>
  </si>
  <si>
    <t>Never Exceed</t>
  </si>
  <si>
    <t>Vne</t>
  </si>
  <si>
    <t>Flaps extended</t>
  </si>
  <si>
    <t>Vfe</t>
  </si>
  <si>
    <t>Final App. flaps</t>
  </si>
  <si>
    <t>55-65</t>
  </si>
  <si>
    <t>Deklinacja</t>
  </si>
  <si>
    <t>EPKK</t>
  </si>
  <si>
    <t>EPKM</t>
  </si>
  <si>
    <t>EPBA</t>
  </si>
  <si>
    <t>EPZR</t>
  </si>
  <si>
    <t>EPRG</t>
  </si>
  <si>
    <t>EPNT</t>
  </si>
  <si>
    <t>EPNL</t>
  </si>
  <si>
    <t>EPOP</t>
  </si>
  <si>
    <t>EPRJ</t>
  </si>
  <si>
    <t>EPRZ</t>
  </si>
  <si>
    <t>Lotnisko</t>
  </si>
  <si>
    <t>ICAO</t>
  </si>
  <si>
    <t>Długość</t>
  </si>
  <si>
    <t>Szerokość</t>
  </si>
  <si>
    <t>Nawierzchnia</t>
  </si>
  <si>
    <t>Pas(y)</t>
  </si>
  <si>
    <t>Radio</t>
  </si>
  <si>
    <t>Tel. dyżurny</t>
  </si>
  <si>
    <r>
      <rPr>
        <b/>
        <sz val="13"/>
        <color indexed="18"/>
        <rFont val="Helvetica"/>
      </rPr>
      <t>Biała Podlaska</t>
    </r>
  </si>
  <si>
    <t>EPBP</t>
  </si>
  <si>
    <t>Asfaltobeton – 2 pasy</t>
  </si>
  <si>
    <t>06/24</t>
  </si>
  <si>
    <r>
      <rPr>
        <b/>
        <sz val="13"/>
        <color indexed="18"/>
        <rFont val="Helvetica"/>
      </rPr>
      <t>Białystok- Krywlany</t>
    </r>
    <r>
      <rPr>
        <vertAlign val="superscript"/>
        <sz val="11"/>
        <color indexed="18"/>
        <rFont val="Helvetica"/>
      </rPr>
      <t>[1]</t>
    </r>
  </si>
  <si>
    <t>EPBK</t>
  </si>
  <si>
    <r>
      <rPr>
        <sz val="13"/>
        <color indexed="19"/>
        <rFont val="Helvetica"/>
      </rPr>
      <t>950,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880,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830,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830</t>
    </r>
  </si>
  <si>
    <r>
      <rPr>
        <sz val="13"/>
        <color indexed="19"/>
        <rFont val="Helvetica"/>
      </rPr>
      <t>200,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200,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10,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40</t>
    </r>
  </si>
  <si>
    <t>Beton zniszczony, używane są tylko 4 pasy trawiaste</t>
  </si>
  <si>
    <r>
      <rPr>
        <sz val="13"/>
        <color indexed="19"/>
        <rFont val="Helvetica"/>
      </rPr>
      <t>08/26,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01/19,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14R/32L,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14L/32R</t>
    </r>
  </si>
  <si>
    <r>
      <rPr>
        <b/>
        <sz val="13"/>
        <color indexed="18"/>
        <rFont val="Helvetica"/>
      </rPr>
      <t>Bielsko-Biała- Aleksandrowice</t>
    </r>
    <r>
      <rPr>
        <vertAlign val="superscript"/>
        <sz val="11"/>
        <color indexed="18"/>
        <rFont val="Helvetica"/>
      </rPr>
      <t>[1]</t>
    </r>
  </si>
  <si>
    <t>Trawa</t>
  </si>
  <si>
    <t>04/22</t>
  </si>
  <si>
    <r>
      <rPr>
        <b/>
        <sz val="13"/>
        <color indexed="18"/>
        <rFont val="Helvetica"/>
      </rPr>
      <t>Bydgoszcz- Szwederowo</t>
    </r>
    <r>
      <rPr>
        <vertAlign val="superscript"/>
        <sz val="11"/>
        <color indexed="18"/>
        <rFont val="Helvetica"/>
      </rPr>
      <t>[1]</t>
    </r>
  </si>
  <si>
    <t>EPBY</t>
  </si>
  <si>
    <t>Asfaltobeton</t>
  </si>
  <si>
    <r>
      <rPr>
        <b/>
        <sz val="13"/>
        <color indexed="21"/>
        <rFont val="Helvetica"/>
      </rPr>
      <t>Cewice</t>
    </r>
    <r>
      <rPr>
        <vertAlign val="superscript"/>
        <sz val="11"/>
        <color indexed="18"/>
        <rFont val="Helvetica"/>
      </rPr>
      <t>[1]</t>
    </r>
  </si>
  <si>
    <t>EPCE</t>
  </si>
  <si>
    <r>
      <rPr>
        <b/>
        <sz val="13"/>
        <color indexed="18"/>
        <rFont val="Helvetica"/>
      </rPr>
      <t>Częstochowa- Rudniki</t>
    </r>
  </si>
  <si>
    <t>EPRU</t>
  </si>
  <si>
    <t>Beton</t>
  </si>
  <si>
    <r>
      <rPr>
        <b/>
        <sz val="13"/>
        <color indexed="21"/>
        <rFont val="Helvetica"/>
      </rPr>
      <t>Darłowo</t>
    </r>
    <r>
      <rPr>
        <vertAlign val="superscript"/>
        <sz val="11"/>
        <color indexed="18"/>
        <rFont val="Helvetica"/>
      </rPr>
      <t>[1]</t>
    </r>
  </si>
  <si>
    <t>EPDA</t>
  </si>
  <si>
    <r>
      <rPr>
        <b/>
        <sz val="13"/>
        <color indexed="21"/>
        <rFont val="Helvetica"/>
      </rPr>
      <t>Dęblin- Irena</t>
    </r>
    <r>
      <rPr>
        <vertAlign val="superscript"/>
        <sz val="11"/>
        <color indexed="18"/>
        <rFont val="Helvetica"/>
      </rPr>
      <t>[1]</t>
    </r>
  </si>
  <si>
    <t>EPDE</t>
  </si>
  <si>
    <t>12/30</t>
  </si>
  <si>
    <r>
      <rPr>
        <b/>
        <sz val="13"/>
        <color indexed="18"/>
        <rFont val="Helvetica"/>
      </rPr>
      <t>Elbląg</t>
    </r>
    <r>
      <rPr>
        <vertAlign val="superscript"/>
        <sz val="11"/>
        <color indexed="18"/>
        <rFont val="Helvetica"/>
      </rPr>
      <t>[1]</t>
    </r>
  </si>
  <si>
    <t>EPEL</t>
  </si>
  <si>
    <t>10/28</t>
  </si>
  <si>
    <r>
      <rPr>
        <b/>
        <sz val="13"/>
        <color indexed="18"/>
        <rFont val="Helvetica"/>
      </rPr>
      <t>Gdańsk- Rębiechowo</t>
    </r>
    <r>
      <rPr>
        <vertAlign val="superscript"/>
        <sz val="11"/>
        <color indexed="18"/>
        <rFont val="Helvetica"/>
      </rPr>
      <t>[1]</t>
    </r>
  </si>
  <si>
    <t>EPGD</t>
  </si>
  <si>
    <t>11/29</t>
  </si>
  <si>
    <r>
      <rPr>
        <b/>
        <sz val="13"/>
        <color indexed="18"/>
        <rFont val="Helvetica"/>
      </rPr>
      <t>Gdynia- Oksywie</t>
    </r>
    <r>
      <rPr>
        <vertAlign val="superscript"/>
        <sz val="11"/>
        <color indexed="18"/>
        <rFont val="Helvetica"/>
      </rPr>
      <t>[1]</t>
    </r>
  </si>
  <si>
    <t>EPOK</t>
  </si>
  <si>
    <r>
      <rPr>
        <sz val="13"/>
        <color indexed="19"/>
        <rFont val="Helvetica"/>
      </rPr>
      <t>2500,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580</t>
    </r>
  </si>
  <si>
    <r>
      <rPr>
        <sz val="13"/>
        <color indexed="19"/>
        <rFont val="Helvetica"/>
      </rPr>
      <t>60,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49</t>
    </r>
  </si>
  <si>
    <t>Beton – 2 pasy startowe</t>
  </si>
  <si>
    <r>
      <rPr>
        <sz val="13"/>
        <color indexed="19"/>
        <rFont val="Helvetica"/>
      </rPr>
      <t>13/31,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08/26</t>
    </r>
  </si>
  <si>
    <r>
      <rPr>
        <b/>
        <sz val="13"/>
        <color indexed="18"/>
        <rFont val="Helvetica"/>
      </rPr>
      <t>Gliwice- Trynek</t>
    </r>
    <r>
      <rPr>
        <vertAlign val="superscript"/>
        <sz val="11"/>
        <color indexed="18"/>
        <rFont val="Helvetica"/>
      </rPr>
      <t>[1]</t>
    </r>
  </si>
  <si>
    <r>
      <rPr>
        <b/>
        <sz val="13"/>
        <color indexed="18"/>
        <rFont val="Helvetica"/>
      </rPr>
      <t>Góraszka</t>
    </r>
    <r>
      <rPr>
        <vertAlign val="superscript"/>
        <sz val="11"/>
        <color indexed="18"/>
        <rFont val="Helvetica"/>
      </rPr>
      <t>[1]</t>
    </r>
  </si>
  <si>
    <t>EPGO</t>
  </si>
  <si>
    <t>14/32</t>
  </si>
  <si>
    <r>
      <rPr>
        <b/>
        <sz val="13"/>
        <color indexed="18"/>
        <rFont val="Helvetica"/>
      </rPr>
      <t>Grudziądz- Lisie Kąty</t>
    </r>
    <r>
      <rPr>
        <vertAlign val="superscript"/>
        <sz val="11"/>
        <color indexed="18"/>
        <rFont val="Helvetica"/>
      </rPr>
      <t>[1]</t>
    </r>
  </si>
  <si>
    <t>EPGI</t>
  </si>
  <si>
    <r>
      <rPr>
        <b/>
        <sz val="13"/>
        <color indexed="18"/>
        <rFont val="Helvetica"/>
      </rPr>
      <t>Inowrocław</t>
    </r>
    <r>
      <rPr>
        <vertAlign val="superscript"/>
        <sz val="11"/>
        <color indexed="18"/>
        <rFont val="Helvetica"/>
      </rPr>
      <t>[1]</t>
    </r>
  </si>
  <si>
    <t>EPIN</t>
  </si>
  <si>
    <r>
      <rPr>
        <b/>
        <sz val="13"/>
        <color indexed="18"/>
        <rFont val="Helvetica"/>
      </rPr>
      <t>Inowrocław-Latkowo</t>
    </r>
    <r>
      <rPr>
        <vertAlign val="superscript"/>
        <sz val="11"/>
        <color indexed="18"/>
        <rFont val="Helvetica"/>
      </rPr>
      <t>[1]</t>
    </r>
  </si>
  <si>
    <t>EPIR</t>
  </si>
  <si>
    <t>052/232</t>
  </si>
  <si>
    <r>
      <rPr>
        <b/>
        <sz val="13"/>
        <color indexed="18"/>
        <rFont val="Helvetica"/>
      </rPr>
      <t>Iwonicz</t>
    </r>
    <r>
      <rPr>
        <vertAlign val="superscript"/>
        <sz val="11"/>
        <color indexed="18"/>
        <rFont val="Helvetica"/>
      </rPr>
      <t>[1]</t>
    </r>
  </si>
  <si>
    <t>EPIW</t>
  </si>
  <si>
    <r>
      <rPr>
        <b/>
        <sz val="13"/>
        <color indexed="18"/>
        <rFont val="Helvetica"/>
      </rPr>
      <t>Jastarnia</t>
    </r>
  </si>
  <si>
    <t>EPJA</t>
  </si>
  <si>
    <r>
      <rPr>
        <b/>
        <sz val="13"/>
        <color indexed="18"/>
        <rFont val="Helvetica"/>
      </rPr>
      <t>Jelenia Góra</t>
    </r>
    <r>
      <rPr>
        <vertAlign val="superscript"/>
        <sz val="11"/>
        <color indexed="18"/>
        <rFont val="Helvetica"/>
      </rPr>
      <t>[1]</t>
    </r>
  </si>
  <si>
    <t>EPJG</t>
  </si>
  <si>
    <r>
      <rPr>
        <b/>
        <sz val="13"/>
        <color indexed="18"/>
        <rFont val="Helvetica"/>
      </rPr>
      <t>Jeżów Sudecki</t>
    </r>
  </si>
  <si>
    <t>EPJS</t>
  </si>
  <si>
    <t>01/19</t>
  </si>
  <si>
    <r>
      <rPr>
        <b/>
        <sz val="13"/>
        <color indexed="21"/>
        <rFont val="Helvetica"/>
      </rPr>
      <t>Kamieńsk- Orla Góra</t>
    </r>
  </si>
  <si>
    <t>–</t>
  </si>
  <si>
    <r>
      <rPr>
        <b/>
        <sz val="13"/>
        <color indexed="18"/>
        <rFont val="Helvetica"/>
      </rPr>
      <t>Kaniów</t>
    </r>
  </si>
  <si>
    <t>13 / 31</t>
  </si>
  <si>
    <r>
      <rPr>
        <b/>
        <sz val="13"/>
        <color indexed="18"/>
        <rFont val="Helvetica"/>
      </rPr>
      <t>Katowice – Muchowiec</t>
    </r>
    <r>
      <rPr>
        <vertAlign val="superscript"/>
        <sz val="11"/>
        <color indexed="18"/>
        <rFont val="Helvetica"/>
      </rPr>
      <t>[1][3]</t>
    </r>
  </si>
  <si>
    <r>
      <rPr>
        <i/>
        <sz val="13"/>
        <color indexed="19"/>
        <rFont val="Helvetica"/>
      </rPr>
      <t>1200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1100</t>
    </r>
  </si>
  <si>
    <r>
      <rPr>
        <i/>
        <sz val="13"/>
        <color indexed="19"/>
        <rFont val="Helvetica"/>
      </rPr>
      <t>75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30</t>
    </r>
  </si>
  <si>
    <t>Betonowy, na czas renowacji skrócony</t>
  </si>
  <si>
    <r>
      <rPr>
        <b/>
        <sz val="13"/>
        <color indexed="18"/>
        <rFont val="Helvetica"/>
      </rPr>
      <t>MPL Katowice – Pyrzowice</t>
    </r>
    <r>
      <rPr>
        <vertAlign val="superscript"/>
        <sz val="11"/>
        <color indexed="18"/>
        <rFont val="Helvetica"/>
      </rPr>
      <t>[1]</t>
    </r>
  </si>
  <si>
    <r>
      <rPr>
        <b/>
        <sz val="13"/>
        <color indexed="18"/>
        <rFont val="Helvetica"/>
      </rPr>
      <t>Kętrzyn-Wilamowo</t>
    </r>
  </si>
  <si>
    <t>EPKE</t>
  </si>
  <si>
    <t>Beton zniszczony, używany jest tylko oboczny pas nieutwardzony</t>
  </si>
  <si>
    <r>
      <rPr>
        <b/>
        <sz val="13"/>
        <color indexed="18"/>
        <rFont val="Helvetica"/>
      </rPr>
      <t>Kielce-Masłów</t>
    </r>
    <r>
      <rPr>
        <vertAlign val="superscript"/>
        <sz val="11"/>
        <color indexed="18"/>
        <rFont val="Helvetica"/>
      </rPr>
      <t>[1]</t>
    </r>
  </si>
  <si>
    <t>EPKA</t>
  </si>
  <si>
    <r>
      <rPr>
        <b/>
        <sz val="13"/>
        <color indexed="18"/>
        <rFont val="Helvetica"/>
      </rPr>
      <t>Kołobrzeg- Bagicz</t>
    </r>
  </si>
  <si>
    <t>Beton – 3 pasy startowe</t>
  </si>
  <si>
    <r>
      <rPr>
        <b/>
        <sz val="13"/>
        <color indexed="18"/>
        <rFont val="Helvetica"/>
      </rPr>
      <t>Konin-Kazimierz Biskupi</t>
    </r>
  </si>
  <si>
    <t>EPKB</t>
  </si>
  <si>
    <r>
      <rPr>
        <b/>
        <sz val="13"/>
        <color indexed="18"/>
        <rFont val="Helvetica"/>
      </rPr>
      <t>Korne</t>
    </r>
  </si>
  <si>
    <t>EPKO</t>
  </si>
  <si>
    <r>
      <rPr>
        <b/>
        <sz val="13"/>
        <color indexed="18"/>
        <rFont val="Helvetica"/>
      </rPr>
      <t>Koszalin- Zegrze Pomorskie</t>
    </r>
  </si>
  <si>
    <t>EPKZ</t>
  </si>
  <si>
    <r>
      <rPr>
        <b/>
        <sz val="13"/>
        <color indexed="18"/>
        <rFont val="Helvetica"/>
      </rPr>
      <t>Kraków-Balice</t>
    </r>
    <r>
      <rPr>
        <vertAlign val="superscript"/>
        <sz val="11"/>
        <color indexed="18"/>
        <rFont val="Helvetica"/>
      </rPr>
      <t>[1]</t>
    </r>
  </si>
  <si>
    <r>
      <rPr>
        <b/>
        <sz val="13"/>
        <color indexed="18"/>
        <rFont val="Helvetica"/>
      </rPr>
      <t>Kraków-Pobiednik Wielki</t>
    </r>
    <r>
      <rPr>
        <vertAlign val="superscript"/>
        <sz val="11"/>
        <color indexed="18"/>
        <rFont val="Helvetica"/>
      </rPr>
      <t>[1]</t>
    </r>
  </si>
  <si>
    <t>EPKP</t>
  </si>
  <si>
    <r>
      <rPr>
        <b/>
        <sz val="13"/>
        <color indexed="18"/>
        <rFont val="Helvetica"/>
      </rPr>
      <t>Krosno</t>
    </r>
    <r>
      <rPr>
        <vertAlign val="superscript"/>
        <sz val="11"/>
        <color indexed="18"/>
        <rFont val="Helvetica"/>
      </rPr>
      <t>[1]</t>
    </r>
  </si>
  <si>
    <t>EPKR</t>
  </si>
  <si>
    <t>Asfaltobeton zniszczony, używany jest tylko oboczny pas trawiasty</t>
  </si>
  <si>
    <r>
      <rPr>
        <b/>
        <sz val="13"/>
        <color indexed="18"/>
        <rFont val="Helvetica"/>
      </rPr>
      <t>Legnica</t>
    </r>
    <r>
      <rPr>
        <vertAlign val="superscript"/>
        <sz val="11"/>
        <color indexed="18"/>
        <rFont val="Helvetica"/>
      </rPr>
      <t>[1]</t>
    </r>
  </si>
  <si>
    <t>EPLE</t>
  </si>
  <si>
    <r>
      <rPr>
        <b/>
        <sz val="13"/>
        <color indexed="18"/>
        <rFont val="Helvetica"/>
      </rPr>
      <t>Leszno- Strzyżewice</t>
    </r>
    <r>
      <rPr>
        <vertAlign val="superscript"/>
        <sz val="11"/>
        <color indexed="18"/>
        <rFont val="Helvetica"/>
      </rPr>
      <t>[1]</t>
    </r>
  </si>
  <si>
    <t>EPLS</t>
  </si>
  <si>
    <r>
      <rPr>
        <b/>
        <sz val="13"/>
        <color indexed="18"/>
        <rFont val="Helvetica"/>
      </rPr>
      <t>Lubin</t>
    </r>
    <r>
      <rPr>
        <vertAlign val="superscript"/>
        <sz val="11"/>
        <color indexed="18"/>
        <rFont val="Helvetica"/>
      </rPr>
      <t>[1]</t>
    </r>
  </si>
  <si>
    <t>EPLU</t>
  </si>
  <si>
    <t>13/31</t>
  </si>
  <si>
    <r>
      <rPr>
        <b/>
        <sz val="13"/>
        <color indexed="18"/>
        <rFont val="Helvetica"/>
      </rPr>
      <t>Lublin</t>
    </r>
  </si>
  <si>
    <t>EPLB</t>
  </si>
  <si>
    <r>
      <rPr>
        <b/>
        <sz val="13"/>
        <color indexed="18"/>
        <rFont val="Helvetica"/>
      </rPr>
      <t>Lublin- Radawiec</t>
    </r>
    <r>
      <rPr>
        <vertAlign val="superscript"/>
        <sz val="11"/>
        <color indexed="18"/>
        <rFont val="Helvetica"/>
      </rPr>
      <t>[1]</t>
    </r>
  </si>
  <si>
    <t>EPLR</t>
  </si>
  <si>
    <r>
      <rPr>
        <b/>
        <sz val="13"/>
        <color indexed="18"/>
        <rFont val="Helvetica"/>
      </rPr>
      <t>Łańsk</t>
    </r>
  </si>
  <si>
    <t>EPGR</t>
  </si>
  <si>
    <r>
      <rPr>
        <b/>
        <sz val="13"/>
        <color indexed="18"/>
        <rFont val="Helvetica"/>
      </rPr>
      <t>Łask</t>
    </r>
    <r>
      <rPr>
        <vertAlign val="superscript"/>
        <sz val="11"/>
        <color indexed="18"/>
        <rFont val="Helvetica"/>
      </rPr>
      <t>[1]</t>
    </r>
  </si>
  <si>
    <t>EPLK</t>
  </si>
  <si>
    <r>
      <rPr>
        <b/>
        <sz val="13"/>
        <color indexed="21"/>
        <rFont val="Helvetica"/>
      </rPr>
      <t>Łęczyca- Leźnica Wielka</t>
    </r>
    <r>
      <rPr>
        <vertAlign val="superscript"/>
        <sz val="11"/>
        <color indexed="18"/>
        <rFont val="Helvetica"/>
      </rPr>
      <t>[1]</t>
    </r>
  </si>
  <si>
    <t>EPLY</t>
  </si>
  <si>
    <r>
      <rPr>
        <b/>
        <sz val="13"/>
        <color indexed="18"/>
        <rFont val="Helvetica"/>
      </rPr>
      <t>Łódź-Lublinek</t>
    </r>
    <r>
      <rPr>
        <vertAlign val="superscript"/>
        <sz val="11"/>
        <color indexed="18"/>
        <rFont val="Helvetica"/>
      </rPr>
      <t>[1]</t>
    </r>
  </si>
  <si>
    <t>EPLL</t>
  </si>
  <si>
    <r>
      <rPr>
        <b/>
        <sz val="13"/>
        <color indexed="18"/>
        <rFont val="Helvetica"/>
      </rPr>
      <t>Malbork</t>
    </r>
    <r>
      <rPr>
        <vertAlign val="superscript"/>
        <sz val="11"/>
        <color indexed="18"/>
        <rFont val="Helvetica"/>
      </rPr>
      <t>[1]</t>
    </r>
  </si>
  <si>
    <t>EPMB</t>
  </si>
  <si>
    <r>
      <rPr>
        <b/>
        <sz val="13"/>
        <color indexed="18"/>
        <rFont val="Helvetica"/>
      </rPr>
      <t>Mielec</t>
    </r>
    <r>
      <rPr>
        <vertAlign val="superscript"/>
        <sz val="11"/>
        <color indexed="18"/>
        <rFont val="Helvetica"/>
      </rPr>
      <t>[1]</t>
    </r>
  </si>
  <si>
    <t>EPML</t>
  </si>
  <si>
    <r>
      <rPr>
        <b/>
        <sz val="13"/>
        <color indexed="21"/>
        <rFont val="Helvetica"/>
      </rPr>
      <t>Mińsk Mazowiecki</t>
    </r>
    <r>
      <rPr>
        <vertAlign val="superscript"/>
        <sz val="11"/>
        <color indexed="18"/>
        <rFont val="Helvetica"/>
      </rPr>
      <t>[1]</t>
    </r>
  </si>
  <si>
    <t>EPMM</t>
  </si>
  <si>
    <r>
      <rPr>
        <b/>
        <sz val="13"/>
        <color indexed="18"/>
        <rFont val="Helvetica"/>
      </rPr>
      <t>Mirosławice</t>
    </r>
  </si>
  <si>
    <t>EPMR</t>
  </si>
  <si>
    <t>18/36</t>
  </si>
  <si>
    <r>
      <rPr>
        <b/>
        <sz val="13"/>
        <color indexed="18"/>
        <rFont val="Helvetica"/>
      </rPr>
      <t>Mirosławiec</t>
    </r>
    <r>
      <rPr>
        <vertAlign val="superscript"/>
        <sz val="11"/>
        <color indexed="18"/>
        <rFont val="Helvetica"/>
      </rPr>
      <t>[1]</t>
    </r>
  </si>
  <si>
    <t>EPMI</t>
  </si>
  <si>
    <r>
      <rPr>
        <b/>
        <sz val="13"/>
        <color indexed="18"/>
        <rFont val="Helvetica"/>
      </rPr>
      <t>Warszawa-Modlin</t>
    </r>
  </si>
  <si>
    <r>
      <rPr>
        <b/>
        <sz val="13"/>
        <color indexed="18"/>
        <rFont val="Helvetica"/>
      </rPr>
      <t>Tomaszów Mazowiecki</t>
    </r>
    <r>
      <rPr>
        <vertAlign val="superscript"/>
        <sz val="11"/>
        <color indexed="18"/>
        <rFont val="Helvetica"/>
      </rPr>
      <t>[1]</t>
    </r>
  </si>
  <si>
    <t>EPTM</t>
  </si>
  <si>
    <r>
      <rPr>
        <b/>
        <sz val="13"/>
        <color indexed="18"/>
        <rFont val="Helvetica"/>
      </rPr>
      <t>Nowy Sącz-Łososina Dolna</t>
    </r>
    <r>
      <rPr>
        <vertAlign val="superscript"/>
        <sz val="11"/>
        <color indexed="18"/>
        <rFont val="Helvetica"/>
      </rPr>
      <t>[1]</t>
    </r>
  </si>
  <si>
    <r>
      <rPr>
        <b/>
        <sz val="13"/>
        <color indexed="18"/>
        <rFont val="Helvetica"/>
      </rPr>
      <t>Nowy Targ</t>
    </r>
    <r>
      <rPr>
        <vertAlign val="superscript"/>
        <sz val="11"/>
        <color indexed="18"/>
        <rFont val="Helvetica"/>
      </rPr>
      <t>[1]</t>
    </r>
  </si>
  <si>
    <r>
      <rPr>
        <b/>
        <sz val="13"/>
        <color indexed="21"/>
        <rFont val="Helvetica"/>
      </rPr>
      <t>Oleśnica</t>
    </r>
  </si>
  <si>
    <t>EPOA</t>
  </si>
  <si>
    <r>
      <rPr>
        <b/>
        <sz val="13"/>
        <color indexed="18"/>
        <rFont val="Helvetica"/>
      </rPr>
      <t>Olsztyn- Dajtki</t>
    </r>
    <r>
      <rPr>
        <vertAlign val="superscript"/>
        <sz val="11"/>
        <color indexed="18"/>
        <rFont val="Helvetica"/>
      </rPr>
      <t>[1]</t>
    </r>
  </si>
  <si>
    <t>EPOD</t>
  </si>
  <si>
    <r>
      <rPr>
        <b/>
        <sz val="13"/>
        <color indexed="18"/>
        <rFont val="Helvetica"/>
      </rPr>
      <t>Opole- Kamień Śląski</t>
    </r>
  </si>
  <si>
    <t>EPKN</t>
  </si>
  <si>
    <r>
      <rPr>
        <b/>
        <sz val="13"/>
        <color indexed="18"/>
        <rFont val="Helvetica"/>
      </rPr>
      <t>Opole- Polska Nowa Wieś</t>
    </r>
    <r>
      <rPr>
        <vertAlign val="superscript"/>
        <sz val="11"/>
        <color indexed="18"/>
        <rFont val="Helvetica"/>
      </rPr>
      <t>[1]</t>
    </r>
  </si>
  <si>
    <r>
      <rPr>
        <b/>
        <sz val="13"/>
        <color indexed="18"/>
        <rFont val="Helvetica"/>
      </rPr>
      <t>Ostrów Mazowiecka-Grądy</t>
    </r>
  </si>
  <si>
    <t>EPGY</t>
  </si>
  <si>
    <r>
      <rPr>
        <b/>
        <sz val="13"/>
        <color indexed="18"/>
        <rFont val="Helvetica"/>
      </rPr>
      <t>Ostrów Wielkopolski- Michałków</t>
    </r>
    <r>
      <rPr>
        <vertAlign val="superscript"/>
        <sz val="11"/>
        <color indexed="18"/>
        <rFont val="Helvetica"/>
      </rPr>
      <t>[1]</t>
    </r>
  </si>
  <si>
    <t>EPOM</t>
  </si>
  <si>
    <r>
      <rPr>
        <b/>
        <sz val="13"/>
        <color indexed="18"/>
        <rFont val="Helvetica"/>
      </rPr>
      <t>Piła</t>
    </r>
  </si>
  <si>
    <t>EPPI</t>
  </si>
  <si>
    <t>03/21</t>
  </si>
  <si>
    <r>
      <rPr>
        <b/>
        <sz val="13"/>
        <color indexed="18"/>
        <rFont val="Helvetica"/>
      </rPr>
      <t>Pińczów</t>
    </r>
    <r>
      <rPr>
        <vertAlign val="superscript"/>
        <sz val="11"/>
        <color indexed="18"/>
        <rFont val="Helvetica"/>
      </rPr>
      <t>[1]</t>
    </r>
  </si>
  <si>
    <t>EPPC</t>
  </si>
  <si>
    <r>
      <rPr>
        <b/>
        <sz val="13"/>
        <color indexed="18"/>
        <rFont val="Helvetica"/>
      </rPr>
      <t>Piotrków Trybunalski</t>
    </r>
    <r>
      <rPr>
        <vertAlign val="superscript"/>
        <sz val="11"/>
        <color indexed="18"/>
        <rFont val="Helvetica"/>
      </rPr>
      <t>[1]</t>
    </r>
  </si>
  <si>
    <t>EPPT</t>
  </si>
  <si>
    <r>
      <rPr>
        <b/>
        <sz val="13"/>
        <color indexed="18"/>
        <rFont val="Helvetica"/>
      </rPr>
      <t>Płock</t>
    </r>
    <r>
      <rPr>
        <vertAlign val="superscript"/>
        <sz val="11"/>
        <color indexed="18"/>
        <rFont val="Helvetica"/>
      </rPr>
      <t>[1]</t>
    </r>
  </si>
  <si>
    <t>EPPL</t>
  </si>
  <si>
    <r>
      <rPr>
        <b/>
        <sz val="13"/>
        <color indexed="18"/>
        <rFont val="Helvetica"/>
      </rPr>
      <t>Powidz</t>
    </r>
    <r>
      <rPr>
        <vertAlign val="superscript"/>
        <sz val="11"/>
        <color indexed="18"/>
        <rFont val="Helvetica"/>
      </rPr>
      <t>[1]</t>
    </r>
  </si>
  <si>
    <t>EPPW</t>
  </si>
  <si>
    <t>3515, 2744</t>
  </si>
  <si>
    <r>
      <rPr>
        <sz val="13"/>
        <color indexed="19"/>
        <rFont val="Helvetica"/>
      </rPr>
      <t>60,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30</t>
    </r>
  </si>
  <si>
    <t>10R/28L
 10L/28R</t>
  </si>
  <si>
    <r>
      <rPr>
        <b/>
        <sz val="13"/>
        <color indexed="18"/>
        <rFont val="Helvetica"/>
      </rPr>
      <t>Poznań- Kobylnica</t>
    </r>
    <r>
      <rPr>
        <vertAlign val="superscript"/>
        <sz val="11"/>
        <color indexed="18"/>
        <rFont val="Helvetica"/>
      </rPr>
      <t>[1]</t>
    </r>
  </si>
  <si>
    <t>EPPK</t>
  </si>
  <si>
    <r>
      <rPr>
        <b/>
        <sz val="13"/>
        <color indexed="18"/>
        <rFont val="Helvetica"/>
      </rPr>
      <t>Poznań- Krzesiny</t>
    </r>
    <r>
      <rPr>
        <vertAlign val="superscript"/>
        <sz val="11"/>
        <color indexed="18"/>
        <rFont val="Helvetica"/>
      </rPr>
      <t>[1]</t>
    </r>
  </si>
  <si>
    <t>EPKS</t>
  </si>
  <si>
    <r>
      <rPr>
        <b/>
        <sz val="13"/>
        <color indexed="18"/>
        <rFont val="Helvetica"/>
      </rPr>
      <t>Poznań- Ławica</t>
    </r>
    <r>
      <rPr>
        <vertAlign val="superscript"/>
        <sz val="11"/>
        <color indexed="18"/>
        <rFont val="Helvetica"/>
      </rPr>
      <t>[1]</t>
    </r>
  </si>
  <si>
    <t>EPPO</t>
  </si>
  <si>
    <r>
      <rPr>
        <b/>
        <sz val="13"/>
        <color indexed="18"/>
        <rFont val="Helvetica"/>
      </rPr>
      <t>Poznań- Zborowo</t>
    </r>
  </si>
  <si>
    <t>EPZB</t>
  </si>
  <si>
    <r>
      <rPr>
        <b/>
        <sz val="13"/>
        <color indexed="18"/>
        <rFont val="Helvetica"/>
      </rPr>
      <t>Pruszcz Gdański</t>
    </r>
    <r>
      <rPr>
        <vertAlign val="superscript"/>
        <sz val="11"/>
        <color indexed="18"/>
        <rFont val="Helvetica"/>
      </rPr>
      <t>[1]</t>
    </r>
  </si>
  <si>
    <t>EPPR</t>
  </si>
  <si>
    <r>
      <rPr>
        <b/>
        <sz val="13"/>
        <color indexed="18"/>
        <rFont val="Helvetica"/>
      </rPr>
      <t>Przasnysz-Sierakowo</t>
    </r>
  </si>
  <si>
    <t>EPPZ</t>
  </si>
  <si>
    <r>
      <rPr>
        <b/>
        <sz val="13"/>
        <color indexed="18"/>
        <rFont val="Helvetica"/>
      </rPr>
      <t>Radom- Piastów</t>
    </r>
    <r>
      <rPr>
        <vertAlign val="superscript"/>
        <sz val="11"/>
        <color indexed="18"/>
        <rFont val="Helvetica"/>
      </rPr>
      <t>[1]</t>
    </r>
  </si>
  <si>
    <t>EPRP</t>
  </si>
  <si>
    <r>
      <rPr>
        <b/>
        <sz val="13"/>
        <color indexed="18"/>
        <rFont val="Helvetica"/>
      </rPr>
      <t>Radom- Sadków</t>
    </r>
    <r>
      <rPr>
        <vertAlign val="superscript"/>
        <sz val="11"/>
        <color indexed="18"/>
        <rFont val="Helvetica"/>
      </rPr>
      <t>[1]</t>
    </r>
  </si>
  <si>
    <t>EPRA</t>
  </si>
  <si>
    <r>
      <rPr>
        <b/>
        <sz val="13"/>
        <color indexed="18"/>
        <rFont val="Helvetica"/>
      </rPr>
      <t>Rybnik- Gotartowice</t>
    </r>
    <r>
      <rPr>
        <vertAlign val="superscript"/>
        <sz val="11"/>
        <color indexed="18"/>
        <rFont val="Helvetica"/>
      </rPr>
      <t>[1]</t>
    </r>
  </si>
  <si>
    <r>
      <rPr>
        <b/>
        <sz val="13"/>
        <color indexed="18"/>
        <rFont val="Helvetica"/>
      </rPr>
      <t>Rzeszów-Jasionka (EPRJ)</t>
    </r>
    <r>
      <rPr>
        <vertAlign val="superscript"/>
        <sz val="11"/>
        <color indexed="18"/>
        <rFont val="Helvetica"/>
      </rPr>
      <t>[1]</t>
    </r>
  </si>
  <si>
    <t>702, 900</t>
  </si>
  <si>
    <r>
      <rPr>
        <sz val="13"/>
        <color indexed="19"/>
        <rFont val="Helvetica"/>
      </rPr>
      <t>18,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30</t>
    </r>
  </si>
  <si>
    <r>
      <rPr>
        <sz val="13"/>
        <color indexed="19"/>
        <rFont val="Helvetica"/>
      </rPr>
      <t>Trawa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Asfalt</t>
    </r>
  </si>
  <si>
    <r>
      <rPr>
        <b/>
        <sz val="13"/>
        <color indexed="18"/>
        <rFont val="Helvetica"/>
      </rPr>
      <t>Rzeszów- Jasionka (EPRZ)</t>
    </r>
    <r>
      <rPr>
        <vertAlign val="superscript"/>
        <sz val="11"/>
        <color indexed="18"/>
        <rFont val="Helvetica"/>
      </rPr>
      <t>[1]</t>
    </r>
  </si>
  <si>
    <r>
      <rPr>
        <b/>
        <sz val="13"/>
        <color indexed="18"/>
        <rFont val="Helvetica"/>
      </rPr>
      <t>Słupsk-Krępa</t>
    </r>
    <r>
      <rPr>
        <vertAlign val="superscript"/>
        <sz val="11"/>
        <color indexed="18"/>
        <rFont val="Helvetica"/>
      </rPr>
      <t>[1]</t>
    </r>
  </si>
  <si>
    <t>EPSR</t>
  </si>
  <si>
    <r>
      <rPr>
        <b/>
        <sz val="13"/>
        <color indexed="18"/>
        <rFont val="Helvetica"/>
      </rPr>
      <t>Słupsk- Redzikowo</t>
    </r>
  </si>
  <si>
    <t>EPSK</t>
  </si>
  <si>
    <r>
      <rPr>
        <b/>
        <sz val="13"/>
        <color indexed="18"/>
        <rFont val="Helvetica"/>
      </rPr>
      <t>Sochaczew-Bielice</t>
    </r>
  </si>
  <si>
    <t>EPSO</t>
  </si>
  <si>
    <r>
      <rPr>
        <b/>
        <sz val="13"/>
        <color indexed="18"/>
        <rFont val="Helvetica"/>
      </rPr>
      <t>Stalowa Wola-Turbia</t>
    </r>
    <r>
      <rPr>
        <vertAlign val="superscript"/>
        <sz val="11"/>
        <color indexed="18"/>
        <rFont val="Helvetica"/>
      </rPr>
      <t>[1]</t>
    </r>
  </si>
  <si>
    <t>EPST</t>
  </si>
  <si>
    <r>
      <rPr>
        <b/>
        <sz val="13"/>
        <color indexed="18"/>
        <rFont val="Helvetica"/>
      </rPr>
      <t>Suwałki</t>
    </r>
    <r>
      <rPr>
        <vertAlign val="superscript"/>
        <sz val="11"/>
        <color indexed="18"/>
        <rFont val="Helvetica"/>
      </rPr>
      <t>[1]</t>
    </r>
  </si>
  <si>
    <t>EPSU</t>
  </si>
  <si>
    <r>
      <rPr>
        <b/>
        <sz val="13"/>
        <color indexed="18"/>
        <rFont val="Helvetica"/>
      </rPr>
      <t>Szczecin- Dąbie</t>
    </r>
    <r>
      <rPr>
        <vertAlign val="superscript"/>
        <sz val="11"/>
        <color indexed="18"/>
        <rFont val="Helvetica"/>
      </rPr>
      <t>[1]</t>
    </r>
  </si>
  <si>
    <t>EPSD</t>
  </si>
  <si>
    <r>
      <rPr>
        <b/>
        <sz val="13"/>
        <color indexed="18"/>
        <rFont val="Helvetica"/>
      </rPr>
      <t>Szczecin- Goleniów</t>
    </r>
    <r>
      <rPr>
        <vertAlign val="superscript"/>
        <sz val="11"/>
        <color indexed="18"/>
        <rFont val="Helvetica"/>
      </rPr>
      <t>[1]</t>
    </r>
  </si>
  <si>
    <t>EPSC</t>
  </si>
  <si>
    <r>
      <rPr>
        <b/>
        <sz val="13"/>
        <color indexed="18"/>
        <rFont val="Helvetica"/>
      </rPr>
      <t>Szczytno- Szymany</t>
    </r>
    <r>
      <rPr>
        <vertAlign val="superscript"/>
        <sz val="11"/>
        <color indexed="18"/>
        <rFont val="Helvetica"/>
      </rPr>
      <t>[1]</t>
    </r>
  </si>
  <si>
    <t>EPSY</t>
  </si>
  <si>
    <t>02/20</t>
  </si>
  <si>
    <r>
      <rPr>
        <b/>
        <sz val="13"/>
        <color indexed="18"/>
        <rFont val="Helvetica"/>
      </rPr>
      <t>Świdnik</t>
    </r>
    <r>
      <rPr>
        <vertAlign val="superscript"/>
        <sz val="11"/>
        <color indexed="18"/>
        <rFont val="Helvetica"/>
      </rPr>
      <t>[1]</t>
    </r>
  </si>
  <si>
    <t>EPSW</t>
  </si>
  <si>
    <t>062/242</t>
  </si>
  <si>
    <r>
      <rPr>
        <b/>
        <sz val="13"/>
        <color indexed="18"/>
        <rFont val="Helvetica"/>
      </rPr>
      <t>Świdwin</t>
    </r>
    <r>
      <rPr>
        <vertAlign val="superscript"/>
        <sz val="11"/>
        <color indexed="18"/>
        <rFont val="Helvetica"/>
      </rPr>
      <t>[1]</t>
    </r>
  </si>
  <si>
    <t>EPSN</t>
  </si>
  <si>
    <r>
      <rPr>
        <b/>
        <sz val="13"/>
        <color indexed="18"/>
        <rFont val="Helvetica"/>
      </rPr>
      <t>Toruń- Bielany</t>
    </r>
    <r>
      <rPr>
        <vertAlign val="superscript"/>
        <sz val="11"/>
        <color indexed="18"/>
        <rFont val="Helvetica"/>
      </rPr>
      <t>[1]</t>
    </r>
  </si>
  <si>
    <t>EPTO</t>
  </si>
  <si>
    <r>
      <rPr>
        <b/>
        <sz val="13"/>
        <color indexed="18"/>
        <rFont val="Helvetica"/>
      </rPr>
      <t>Warszawa- Babice</t>
    </r>
    <r>
      <rPr>
        <vertAlign val="superscript"/>
        <sz val="11"/>
        <color indexed="18"/>
        <rFont val="Helvetica"/>
      </rPr>
      <t>[1]</t>
    </r>
  </si>
  <si>
    <t>EPBC</t>
  </si>
  <si>
    <r>
      <rPr>
        <sz val="13"/>
        <color indexed="19"/>
        <rFont val="Helvetica"/>
      </rPr>
      <t>1300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1000</t>
    </r>
  </si>
  <si>
    <r>
      <rPr>
        <sz val="13"/>
        <color indexed="19"/>
        <rFont val="Helvetica"/>
      </rPr>
      <t>90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150</t>
    </r>
  </si>
  <si>
    <r>
      <rPr>
        <sz val="13"/>
        <color indexed="19"/>
        <rFont val="Helvetica"/>
      </rPr>
      <t>Beton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Trawa</t>
    </r>
  </si>
  <si>
    <r>
      <rPr>
        <sz val="13"/>
        <color indexed="19"/>
        <rFont val="Helvetica"/>
      </rPr>
      <t>10R/28L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10L/28R</t>
    </r>
  </si>
  <si>
    <r>
      <rPr>
        <b/>
        <sz val="13"/>
        <color indexed="18"/>
        <rFont val="Helvetica"/>
      </rPr>
      <t>Warszawa- Okęcie</t>
    </r>
    <r>
      <rPr>
        <vertAlign val="superscript"/>
        <sz val="11"/>
        <color indexed="18"/>
        <rFont val="Helvetica"/>
      </rPr>
      <t>[1]</t>
    </r>
  </si>
  <si>
    <t>EPWA</t>
  </si>
  <si>
    <r>
      <rPr>
        <sz val="13"/>
        <color indexed="19"/>
        <rFont val="Helvetica"/>
      </rPr>
      <t>3690,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2800</t>
    </r>
  </si>
  <si>
    <r>
      <rPr>
        <sz val="13"/>
        <color indexed="19"/>
        <rFont val="Helvetica"/>
      </rPr>
      <t>60,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50</t>
    </r>
  </si>
  <si>
    <t>Asfaltobeton – 2 pasy startowe</t>
  </si>
  <si>
    <r>
      <rPr>
        <sz val="13"/>
        <color indexed="19"/>
        <rFont val="Helvetica"/>
      </rPr>
      <t>15/33,</t>
    </r>
    <r>
      <rPr>
        <sz val="13"/>
        <color indexed="8"/>
        <rFont val="Helvetica"/>
      </rPr>
      <t xml:space="preserve">
</t>
    </r>
    <r>
      <rPr>
        <sz val="13"/>
        <color indexed="19"/>
        <rFont val="Helvetica"/>
      </rPr>
      <t>11/29</t>
    </r>
  </si>
  <si>
    <r>
      <rPr>
        <b/>
        <sz val="13"/>
        <color indexed="18"/>
        <rFont val="Helvetica"/>
      </rPr>
      <t>Watorowo</t>
    </r>
  </si>
  <si>
    <r>
      <rPr>
        <b/>
        <sz val="13"/>
        <color indexed="18"/>
        <rFont val="Helvetica"/>
      </rPr>
      <t>Włocławek- Kruszyn</t>
    </r>
    <r>
      <rPr>
        <vertAlign val="superscript"/>
        <sz val="11"/>
        <color indexed="18"/>
        <rFont val="Helvetica"/>
      </rPr>
      <t>[1]</t>
    </r>
  </si>
  <si>
    <t>EPWK</t>
  </si>
  <si>
    <r>
      <rPr>
        <b/>
        <sz val="13"/>
        <color indexed="18"/>
        <rFont val="Helvetica"/>
      </rPr>
      <t>Wrocław- Strachowice</t>
    </r>
    <r>
      <rPr>
        <vertAlign val="superscript"/>
        <sz val="11"/>
        <color indexed="18"/>
        <rFont val="Helvetica"/>
      </rPr>
      <t>[1]</t>
    </r>
  </si>
  <si>
    <t>EPWR</t>
  </si>
  <si>
    <r>
      <rPr>
        <b/>
        <sz val="13"/>
        <color indexed="18"/>
        <rFont val="Helvetica"/>
      </rPr>
      <t>Wrocław-Szymanów</t>
    </r>
    <r>
      <rPr>
        <vertAlign val="superscript"/>
        <sz val="11"/>
        <color indexed="18"/>
        <rFont val="Helvetica"/>
      </rPr>
      <t>[1]</t>
    </r>
  </si>
  <si>
    <t>EPWS</t>
  </si>
  <si>
    <r>
      <rPr>
        <b/>
        <sz val="13"/>
        <color indexed="18"/>
        <rFont val="Helvetica"/>
      </rPr>
      <t>Zamość- Mokre</t>
    </r>
    <r>
      <rPr>
        <vertAlign val="superscript"/>
        <sz val="11"/>
        <color indexed="18"/>
        <rFont val="Helvetica"/>
      </rPr>
      <t>[1]</t>
    </r>
  </si>
  <si>
    <t>EPZA</t>
  </si>
  <si>
    <r>
      <rPr>
        <b/>
        <sz val="13"/>
        <color indexed="18"/>
        <rFont val="Helvetica"/>
      </rPr>
      <t>Zielona Góra- Babimost</t>
    </r>
    <r>
      <rPr>
        <vertAlign val="superscript"/>
        <sz val="11"/>
        <color indexed="18"/>
        <rFont val="Helvetica"/>
      </rPr>
      <t>[1]</t>
    </r>
  </si>
  <si>
    <t>EPZG</t>
  </si>
  <si>
    <r>
      <rPr>
        <b/>
        <sz val="13"/>
        <color indexed="18"/>
        <rFont val="Helvetica"/>
      </rPr>
      <t>Zielona Góra- Przylep</t>
    </r>
    <r>
      <rPr>
        <vertAlign val="superscript"/>
        <sz val="11"/>
        <color indexed="18"/>
        <rFont val="Helvetica"/>
      </rPr>
      <t>[1]</t>
    </r>
  </si>
  <si>
    <t>EPZP</t>
  </si>
  <si>
    <r>
      <rPr>
        <b/>
        <sz val="13"/>
        <color indexed="18"/>
        <rFont val="Helvetica"/>
      </rPr>
      <t>Żar</t>
    </r>
    <r>
      <rPr>
        <vertAlign val="superscript"/>
        <sz val="11"/>
        <color indexed="18"/>
        <rFont val="Helvetica"/>
      </rPr>
      <t>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</si>
</sst>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m\.yyyy"/>
    <numFmt numFmtId="165" formatCode="#\ ###/###"/>
    <numFmt numFmtId="166" formatCode="0.0"/>
    <numFmt numFmtId="167" formatCode="0.0000"/>
  </numFmts>
  <fonts count="22">
    <font>
      <sz val="10"/>
      <color indexed="8"/>
      <name val="Helvetica"/>
    </font>
    <font>
      <sz val="12"/>
      <color indexed="8"/>
      <name val="Helvetica"/>
    </font>
    <font>
      <b/>
      <sz val="30"/>
      <color indexed="8"/>
      <name val="Helvetica"/>
    </font>
    <font>
      <b/>
      <sz val="10"/>
      <color indexed="8"/>
      <name val="Arial"/>
    </font>
    <font>
      <b/>
      <sz val="10"/>
      <color indexed="8"/>
      <name val="Helvetica"/>
    </font>
    <font>
      <sz val="10"/>
      <color indexed="8"/>
      <name val="Arial"/>
    </font>
    <font>
      <b/>
      <sz val="12"/>
      <color indexed="8"/>
      <name val="Arial"/>
    </font>
    <font>
      <b/>
      <sz val="14"/>
      <color indexed="8"/>
      <name val="Helvetica"/>
    </font>
    <font>
      <sz val="8"/>
      <color indexed="8"/>
      <name val="Arial"/>
    </font>
    <font>
      <b/>
      <sz val="8"/>
      <color indexed="8"/>
      <name val="Arial"/>
    </font>
    <font>
      <b/>
      <sz val="12"/>
      <color indexed="8"/>
      <name val="Helvetica"/>
    </font>
    <font>
      <b/>
      <sz val="11"/>
      <color indexed="8"/>
      <name val="Arial"/>
    </font>
    <font>
      <b/>
      <sz val="13"/>
      <color indexed="18"/>
      <name val="Helvetica"/>
    </font>
    <font>
      <b/>
      <sz val="13"/>
      <color indexed="19"/>
      <name val="Helvetica"/>
    </font>
    <font>
      <sz val="13"/>
      <color indexed="19"/>
      <name val="Helvetica"/>
    </font>
    <font>
      <sz val="13"/>
      <color indexed="20"/>
      <name val="Helvetica"/>
    </font>
    <font>
      <vertAlign val="superscript"/>
      <sz val="11"/>
      <color indexed="18"/>
      <name val="Helvetica"/>
    </font>
    <font>
      <sz val="13"/>
      <color indexed="8"/>
      <name val="Helvetica"/>
    </font>
    <font>
      <sz val="13"/>
      <color indexed="18"/>
      <name val="Helvetica"/>
    </font>
    <font>
      <b/>
      <sz val="13"/>
      <color indexed="21"/>
      <name val="Helvetica"/>
    </font>
    <font>
      <i/>
      <sz val="13"/>
      <color indexed="19"/>
      <name val="Helvetica"/>
    </font>
    <font>
      <sz val="13"/>
      <color indexed="22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126">
    <border>
      <left/>
      <right/>
      <top/>
      <bottom/>
      <diagonal/>
    </border>
    <border>
      <left style="thick">
        <color indexed="9"/>
      </left>
      <right style="thin">
        <color indexed="10"/>
      </right>
      <top style="thick">
        <color indexed="9"/>
      </top>
      <bottom style="thick">
        <color indexed="9"/>
      </bottom>
      <diagonal/>
    </border>
    <border>
      <left style="thin">
        <color indexed="10"/>
      </left>
      <right style="thin">
        <color indexed="10"/>
      </right>
      <top style="thick">
        <color indexed="9"/>
      </top>
      <bottom style="thick">
        <color indexed="9"/>
      </bottom>
      <diagonal/>
    </border>
    <border>
      <left style="thin">
        <color indexed="1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10"/>
      </top>
      <bottom style="thin">
        <color indexed="10"/>
      </bottom>
      <diagonal/>
    </border>
    <border>
      <left style="thick">
        <color indexed="9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n">
        <color indexed="10"/>
      </right>
      <top style="thick">
        <color indexed="9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9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ck">
        <color indexed="9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ck">
        <color indexed="9"/>
      </top>
      <bottom style="thin">
        <color indexed="10"/>
      </bottom>
      <diagonal/>
    </border>
    <border>
      <left style="thin">
        <color indexed="10"/>
      </left>
      <right style="thick">
        <color indexed="9"/>
      </right>
      <top style="thick">
        <color indexed="9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ck">
        <color indexed="9"/>
      </top>
      <bottom style="thin">
        <color indexed="10"/>
      </bottom>
      <diagonal/>
    </border>
    <border>
      <left style="thick">
        <color indexed="9"/>
      </left>
      <right style="thin">
        <color indexed="10"/>
      </right>
      <top style="thin">
        <color indexed="10"/>
      </top>
      <bottom style="thick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9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ck">
        <color indexed="9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ck">
        <color indexed="9"/>
      </bottom>
      <diagonal/>
    </border>
    <border>
      <left style="thin">
        <color indexed="10"/>
      </left>
      <right style="thick">
        <color indexed="9"/>
      </right>
      <top style="thin">
        <color indexed="10"/>
      </top>
      <bottom style="thick">
        <color indexed="9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ck">
        <color indexed="9"/>
      </bottom>
      <diagonal/>
    </border>
    <border>
      <left style="thick">
        <color indexed="9"/>
      </left>
      <right style="thin">
        <color indexed="10"/>
      </right>
      <top style="thick">
        <color indexed="9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9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ck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ck">
        <color indexed="9"/>
      </top>
      <bottom style="thin">
        <color indexed="8"/>
      </bottom>
      <diagonal/>
    </border>
    <border>
      <left style="thin">
        <color indexed="10"/>
      </left>
      <right style="thick">
        <color indexed="9"/>
      </right>
      <top style="thick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ck">
        <color indexed="9"/>
      </top>
      <bottom style="thin">
        <color indexed="8"/>
      </bottom>
      <diagonal/>
    </border>
    <border>
      <left style="thick">
        <color indexed="9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9"/>
      </right>
      <top style="thin">
        <color indexed="8"/>
      </top>
      <bottom style="thin">
        <color indexed="10"/>
      </bottom>
      <diagonal/>
    </border>
    <border>
      <left style="thick">
        <color indexed="9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ck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9"/>
      </right>
      <top style="thin">
        <color indexed="10"/>
      </top>
      <bottom style="thin">
        <color indexed="10"/>
      </bottom>
      <diagonal/>
    </border>
    <border>
      <left style="thick">
        <color indexed="9"/>
      </left>
      <right style="thin">
        <color indexed="10"/>
      </right>
      <top style="thin">
        <color indexed="8"/>
      </top>
      <bottom style="thick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ck">
        <color indexed="9"/>
      </bottom>
      <diagonal/>
    </border>
    <border>
      <left style="thin">
        <color indexed="10"/>
      </left>
      <right style="thick">
        <color indexed="9"/>
      </right>
      <top style="thin">
        <color indexed="8"/>
      </top>
      <bottom style="thick">
        <color indexed="9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ck">
        <color indexed="9"/>
      </bottom>
      <diagonal/>
    </border>
    <border>
      <left style="thick">
        <color indexed="9"/>
      </left>
      <right style="thin">
        <color indexed="8"/>
      </right>
      <top style="thick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9"/>
      </top>
      <bottom style="thin">
        <color indexed="8"/>
      </bottom>
      <diagonal/>
    </border>
    <border>
      <left style="thin">
        <color indexed="8"/>
      </left>
      <right style="thick">
        <color indexed="9"/>
      </right>
      <top style="thick">
        <color indexed="9"/>
      </top>
      <bottom style="thin">
        <color indexed="8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8"/>
      </bottom>
      <diagonal/>
    </border>
    <border>
      <left style="medium">
        <color indexed="8"/>
      </left>
      <right style="thick">
        <color indexed="9"/>
      </right>
      <top style="thick">
        <color indexed="9"/>
      </top>
      <bottom style="thin">
        <color indexed="8"/>
      </bottom>
      <diagonal/>
    </border>
    <border>
      <left style="thick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9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 style="thick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9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ck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9"/>
      </bottom>
      <diagonal/>
    </border>
    <border>
      <left style="thin">
        <color indexed="8"/>
      </left>
      <right style="thick">
        <color indexed="9"/>
      </right>
      <top style="thin">
        <color indexed="8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8"/>
      </top>
      <bottom style="thick">
        <color indexed="9"/>
      </bottom>
      <diagonal/>
    </border>
    <border>
      <left style="medium">
        <color indexed="8"/>
      </left>
      <right style="thick">
        <color indexed="9"/>
      </right>
      <top style="thin">
        <color indexed="8"/>
      </top>
      <bottom style="thick">
        <color indexed="9"/>
      </bottom>
      <diagonal/>
    </border>
    <border>
      <left style="thick">
        <color indexed="9"/>
      </left>
      <right style="thin">
        <color indexed="8"/>
      </right>
      <top style="thin">
        <color indexed="8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ck">
        <color indexed="9"/>
      </top>
      <bottom/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ck">
        <color indexed="9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medium">
        <color indexed="8"/>
      </right>
      <top/>
      <bottom style="medium">
        <color indexed="8"/>
      </bottom>
      <diagonal/>
    </border>
    <border>
      <left/>
      <right style="thick">
        <color indexed="9"/>
      </right>
      <top style="thin">
        <color indexed="8"/>
      </top>
      <bottom style="thick">
        <color indexed="9"/>
      </bottom>
      <diagonal/>
    </border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0"/>
      </left>
      <right style="thin">
        <color indexed="15"/>
      </right>
      <top style="thin">
        <color indexed="15"/>
      </top>
      <bottom style="thin">
        <color indexed="10"/>
      </bottom>
      <diagonal/>
    </border>
    <border>
      <left style="thin">
        <color indexed="15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5"/>
      </right>
      <top style="thin">
        <color indexed="10"/>
      </top>
      <bottom style="thin">
        <color indexed="10"/>
      </bottom>
      <diagonal/>
    </border>
    <border>
      <left style="thin">
        <color indexed="15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49" fontId="1" fillId="0" borderId="33" xfId="0" applyNumberFormat="1" applyFont="1" applyBorder="1" applyAlignment="1">
      <alignment vertical="top" wrapText="1"/>
    </xf>
    <xf numFmtId="0" fontId="1" fillId="0" borderId="39" xfId="0" applyFont="1" applyBorder="1" applyAlignment="1">
      <alignment vertical="center" wrapText="1"/>
    </xf>
    <xf numFmtId="0" fontId="0" fillId="0" borderId="41" xfId="0" applyFont="1" applyBorder="1" applyAlignment="1">
      <alignment vertical="top" wrapText="1"/>
    </xf>
    <xf numFmtId="49" fontId="1" fillId="0" borderId="42" xfId="0" applyNumberFormat="1" applyFont="1" applyBorder="1" applyAlignment="1">
      <alignment vertical="top" wrapText="1"/>
    </xf>
    <xf numFmtId="49" fontId="1" fillId="0" borderId="21" xfId="0" applyNumberFormat="1" applyFont="1" applyBorder="1" applyAlignment="1">
      <alignment vertical="top" wrapText="1"/>
    </xf>
    <xf numFmtId="0" fontId="1" fillId="0" borderId="48" xfId="0" applyFont="1" applyBorder="1" applyAlignment="1">
      <alignment vertical="center" wrapText="1"/>
    </xf>
    <xf numFmtId="167" fontId="0" fillId="0" borderId="4" xfId="0" applyNumberFormat="1" applyFont="1" applyBorder="1" applyAlignment="1">
      <alignment vertical="top" wrapText="1"/>
    </xf>
    <xf numFmtId="0" fontId="1" fillId="0" borderId="64" xfId="0" applyFont="1" applyBorder="1" applyAlignment="1">
      <alignment horizontal="right" vertical="center" wrapText="1"/>
    </xf>
    <xf numFmtId="0" fontId="0" fillId="0" borderId="65" xfId="0" applyFont="1" applyBorder="1" applyAlignment="1">
      <alignment vertical="top" wrapText="1"/>
    </xf>
    <xf numFmtId="0" fontId="0" fillId="0" borderId="66" xfId="0" applyFont="1" applyBorder="1" applyAlignment="1">
      <alignment vertical="top" wrapText="1"/>
    </xf>
    <xf numFmtId="0" fontId="0" fillId="0" borderId="72" xfId="0" applyFont="1" applyBorder="1" applyAlignment="1">
      <alignment vertical="top" wrapText="1"/>
    </xf>
    <xf numFmtId="0" fontId="9" fillId="3" borderId="73" xfId="0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vertical="top" wrapText="1"/>
    </xf>
    <xf numFmtId="1" fontId="8" fillId="3" borderId="65" xfId="0" applyNumberFormat="1" applyFont="1" applyFill="1" applyBorder="1" applyAlignment="1">
      <alignment horizontal="right" vertical="center"/>
    </xf>
    <xf numFmtId="1" fontId="8" fillId="3" borderId="76" xfId="0" applyNumberFormat="1" applyFont="1" applyFill="1" applyBorder="1" applyAlignment="1">
      <alignment horizontal="right" vertical="center"/>
    </xf>
    <xf numFmtId="0" fontId="1" fillId="0" borderId="92" xfId="0" applyFont="1" applyBorder="1" applyAlignment="1">
      <alignment vertical="top" wrapText="1"/>
    </xf>
    <xf numFmtId="0" fontId="1" fillId="0" borderId="93" xfId="0" applyFont="1" applyBorder="1" applyAlignment="1">
      <alignment vertical="top" wrapText="1"/>
    </xf>
    <xf numFmtId="0" fontId="1" fillId="0" borderId="94" xfId="0" applyFont="1" applyBorder="1" applyAlignment="1">
      <alignment vertical="top" wrapText="1"/>
    </xf>
    <xf numFmtId="0" fontId="1" fillId="0" borderId="95" xfId="0" applyFont="1" applyBorder="1" applyAlignment="1">
      <alignment vertical="top" wrapText="1"/>
    </xf>
    <xf numFmtId="0" fontId="0" fillId="0" borderId="96" xfId="0" applyNumberFormat="1" applyFont="1" applyBorder="1" applyAlignment="1">
      <alignment vertical="top" wrapText="1"/>
    </xf>
    <xf numFmtId="0" fontId="1" fillId="0" borderId="97" xfId="0" applyFont="1" applyBorder="1" applyAlignment="1">
      <alignment vertical="top" wrapText="1"/>
    </xf>
    <xf numFmtId="0" fontId="1" fillId="0" borderId="98" xfId="0" applyFont="1" applyBorder="1" applyAlignment="1">
      <alignment vertical="top" wrapText="1"/>
    </xf>
    <xf numFmtId="0" fontId="0" fillId="0" borderId="99" xfId="0" applyFont="1" applyBorder="1" applyAlignment="1">
      <alignment vertical="top" wrapText="1"/>
    </xf>
    <xf numFmtId="0" fontId="0" fillId="0" borderId="100" xfId="0" applyFont="1" applyBorder="1" applyAlignment="1">
      <alignment vertical="top" wrapText="1"/>
    </xf>
    <xf numFmtId="0" fontId="0" fillId="0" borderId="101" xfId="0" applyFont="1" applyBorder="1" applyAlignment="1">
      <alignment vertical="top" wrapText="1"/>
    </xf>
    <xf numFmtId="0" fontId="0" fillId="0" borderId="103" xfId="0" applyFont="1" applyBorder="1" applyAlignment="1">
      <alignment vertical="top" wrapText="1"/>
    </xf>
    <xf numFmtId="0" fontId="0" fillId="0" borderId="104" xfId="0" applyFont="1" applyBorder="1" applyAlignment="1">
      <alignment vertical="top" wrapText="1"/>
    </xf>
    <xf numFmtId="0" fontId="0" fillId="0" borderId="96" xfId="0" applyFont="1" applyBorder="1" applyAlignment="1">
      <alignment vertical="top" wrapText="1"/>
    </xf>
    <xf numFmtId="0" fontId="0" fillId="0" borderId="97" xfId="0" applyFont="1" applyBorder="1" applyAlignment="1">
      <alignment vertical="top" wrapText="1"/>
    </xf>
    <xf numFmtId="0" fontId="0" fillId="0" borderId="108" xfId="0" applyFont="1" applyBorder="1" applyAlignment="1">
      <alignment vertical="top" wrapText="1"/>
    </xf>
    <xf numFmtId="0" fontId="1" fillId="0" borderId="99" xfId="0" applyFont="1" applyBorder="1" applyAlignment="1">
      <alignment horizontal="left" vertical="center" wrapText="1"/>
    </xf>
    <xf numFmtId="0" fontId="1" fillId="0" borderId="99" xfId="0" applyFont="1" applyBorder="1" applyAlignment="1">
      <alignment horizontal="right" vertical="center" wrapText="1"/>
    </xf>
    <xf numFmtId="0" fontId="1" fillId="0" borderId="116" xfId="0" applyFont="1" applyBorder="1" applyAlignment="1">
      <alignment horizontal="right" vertical="center" wrapText="1"/>
    </xf>
    <xf numFmtId="0" fontId="0" fillId="0" borderId="116" xfId="0" applyFont="1" applyBorder="1" applyAlignment="1">
      <alignment vertical="top" wrapText="1"/>
    </xf>
    <xf numFmtId="0" fontId="1" fillId="0" borderId="93" xfId="0" applyFont="1" applyBorder="1" applyAlignment="1">
      <alignment horizontal="right" vertical="center" wrapText="1"/>
    </xf>
    <xf numFmtId="0" fontId="1" fillId="0" borderId="94" xfId="0" applyFont="1" applyBorder="1" applyAlignment="1">
      <alignment horizontal="right" vertical="center" wrapText="1"/>
    </xf>
    <xf numFmtId="0" fontId="1" fillId="0" borderId="64" xfId="0" applyFont="1" applyBorder="1" applyAlignment="1">
      <alignment horizontal="left" vertical="center" wrapText="1"/>
    </xf>
    <xf numFmtId="0" fontId="1" fillId="0" borderId="116" xfId="0" applyFont="1" applyBorder="1" applyAlignment="1">
      <alignment horizontal="left" vertical="center" wrapText="1"/>
    </xf>
    <xf numFmtId="0" fontId="1" fillId="0" borderId="117" xfId="0" applyFont="1" applyBorder="1" applyAlignment="1">
      <alignment horizontal="right" vertical="center" wrapText="1"/>
    </xf>
    <xf numFmtId="0" fontId="1" fillId="0" borderId="104" xfId="0" applyFont="1" applyBorder="1" applyAlignment="1">
      <alignment horizontal="left" vertical="center" wrapText="1"/>
    </xf>
    <xf numFmtId="0" fontId="1" fillId="0" borderId="100" xfId="0" applyFont="1" applyBorder="1" applyAlignment="1">
      <alignment horizontal="left" vertical="center" wrapText="1"/>
    </xf>
    <xf numFmtId="0" fontId="1" fillId="0" borderId="100" xfId="0" applyFont="1" applyBorder="1" applyAlignment="1">
      <alignment horizontal="right" vertical="center" wrapText="1"/>
    </xf>
    <xf numFmtId="0" fontId="1" fillId="0" borderId="101" xfId="0" applyFont="1" applyBorder="1" applyAlignment="1">
      <alignment horizontal="right" vertical="center" wrapText="1"/>
    </xf>
    <xf numFmtId="0" fontId="0" fillId="0" borderId="0" xfId="0" applyNumberFormat="1" applyFont="1" applyAlignment="1">
      <alignment vertical="top" wrapText="1"/>
    </xf>
    <xf numFmtId="49" fontId="4" fillId="5" borderId="118" xfId="0" applyNumberFormat="1" applyFont="1" applyFill="1" applyBorder="1" applyAlignment="1">
      <alignment vertical="top" wrapText="1"/>
    </xf>
    <xf numFmtId="0" fontId="4" fillId="5" borderId="118" xfId="0" applyFont="1" applyFill="1" applyBorder="1" applyAlignment="1">
      <alignment vertical="top" wrapText="1"/>
    </xf>
    <xf numFmtId="49" fontId="4" fillId="4" borderId="119" xfId="0" applyNumberFormat="1" applyFont="1" applyFill="1" applyBorder="1" applyAlignment="1">
      <alignment vertical="top" wrapText="1"/>
    </xf>
    <xf numFmtId="49" fontId="0" fillId="0" borderId="120" xfId="0" applyNumberFormat="1" applyFont="1" applyBorder="1" applyAlignment="1">
      <alignment vertical="top" wrapText="1"/>
    </xf>
    <xf numFmtId="0" fontId="0" fillId="0" borderId="121" xfId="0" applyNumberFormat="1" applyFont="1" applyBorder="1" applyAlignment="1">
      <alignment vertical="top" wrapText="1"/>
    </xf>
    <xf numFmtId="49" fontId="4" fillId="4" borderId="122" xfId="0" applyNumberFormat="1" applyFont="1" applyFill="1" applyBorder="1" applyAlignment="1">
      <alignment vertical="top" wrapText="1"/>
    </xf>
    <xf numFmtId="49" fontId="0" fillId="6" borderId="123" xfId="0" applyNumberFormat="1" applyFont="1" applyFill="1" applyBorder="1" applyAlignment="1">
      <alignment vertical="top" wrapText="1"/>
    </xf>
    <xf numFmtId="0" fontId="0" fillId="6" borderId="41" xfId="0" applyNumberFormat="1" applyFont="1" applyFill="1" applyBorder="1" applyAlignment="1">
      <alignment vertical="top" wrapText="1"/>
    </xf>
    <xf numFmtId="49" fontId="0" fillId="0" borderId="123" xfId="0" applyNumberFormat="1" applyFont="1" applyBorder="1" applyAlignment="1">
      <alignment vertical="top" wrapText="1"/>
    </xf>
    <xf numFmtId="0" fontId="0" fillId="0" borderId="41" xfId="0" applyNumberFormat="1" applyFont="1" applyBorder="1" applyAlignment="1">
      <alignment vertical="top" wrapText="1"/>
    </xf>
    <xf numFmtId="0" fontId="0" fillId="6" borderId="123" xfId="0" applyFont="1" applyFill="1" applyBorder="1" applyAlignment="1">
      <alignment vertical="top" wrapText="1"/>
    </xf>
    <xf numFmtId="49" fontId="0" fillId="6" borderId="4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0" borderId="41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7" fillId="5" borderId="124" xfId="0" applyNumberFormat="1" applyFont="1" applyFill="1" applyBorder="1" applyAlignment="1">
      <alignment horizontal="center" vertical="top" wrapText="1"/>
    </xf>
    <xf numFmtId="49" fontId="12" fillId="0" borderId="125" xfId="0" applyNumberFormat="1" applyFont="1" applyBorder="1" applyAlignment="1">
      <alignment horizontal="left" vertical="center" wrapText="1" readingOrder="1"/>
    </xf>
    <xf numFmtId="49" fontId="13" fillId="0" borderId="125" xfId="0" applyNumberFormat="1" applyFont="1" applyBorder="1" applyAlignment="1">
      <alignment horizontal="left" vertical="center" wrapText="1" readingOrder="1"/>
    </xf>
    <xf numFmtId="0" fontId="14" fillId="0" borderId="125" xfId="0" applyNumberFormat="1" applyFont="1" applyBorder="1" applyAlignment="1">
      <alignment horizontal="right" vertical="center" wrapText="1" readingOrder="1"/>
    </xf>
    <xf numFmtId="49" fontId="14" fillId="0" borderId="125" xfId="0" applyNumberFormat="1" applyFont="1" applyBorder="1" applyAlignment="1">
      <alignment horizontal="left" vertical="center" wrapText="1" readingOrder="1"/>
    </xf>
    <xf numFmtId="49" fontId="14" fillId="0" borderId="125" xfId="0" applyNumberFormat="1" applyFont="1" applyBorder="1" applyAlignment="1">
      <alignment horizontal="right" vertical="center" wrapText="1" readingOrder="1"/>
    </xf>
    <xf numFmtId="0" fontId="15" fillId="0" borderId="125" xfId="0" applyFont="1" applyBorder="1" applyAlignment="1">
      <alignment horizontal="left" vertical="center" wrapText="1" readingOrder="1"/>
    </xf>
    <xf numFmtId="0" fontId="18" fillId="0" borderId="125" xfId="0" applyFont="1" applyBorder="1" applyAlignment="1">
      <alignment horizontal="left" vertical="center" wrapText="1" readingOrder="1"/>
    </xf>
    <xf numFmtId="49" fontId="19" fillId="0" borderId="125" xfId="0" applyNumberFormat="1" applyFont="1" applyBorder="1" applyAlignment="1">
      <alignment horizontal="left" vertical="center" wrapText="1" readingOrder="1"/>
    </xf>
    <xf numFmtId="0" fontId="0" fillId="0" borderId="125" xfId="0" applyFont="1" applyBorder="1" applyAlignment="1">
      <alignment vertical="center" wrapText="1"/>
    </xf>
    <xf numFmtId="49" fontId="20" fillId="0" borderId="125" xfId="0" applyNumberFormat="1" applyFont="1" applyBorder="1" applyAlignment="1">
      <alignment horizontal="right" vertical="center" wrapText="1" readingOrder="1"/>
    </xf>
    <xf numFmtId="0" fontId="15" fillId="0" borderId="125" xfId="0" applyNumberFormat="1" applyFont="1" applyBorder="1" applyAlignment="1">
      <alignment horizontal="left" vertical="center" wrapText="1" readingOrder="1"/>
    </xf>
    <xf numFmtId="0" fontId="14" fillId="0" borderId="125" xfId="0" applyFont="1" applyBorder="1" applyAlignment="1">
      <alignment horizontal="left" vertical="center" wrapText="1" readingOrder="1"/>
    </xf>
    <xf numFmtId="0" fontId="20" fillId="0" borderId="125" xfId="0" applyNumberFormat="1" applyFont="1" applyBorder="1" applyAlignment="1">
      <alignment horizontal="right" vertical="center" wrapText="1" readingOrder="1"/>
    </xf>
    <xf numFmtId="49" fontId="20" fillId="0" borderId="125" xfId="0" applyNumberFormat="1" applyFont="1" applyBorder="1" applyAlignment="1">
      <alignment horizontal="left" vertical="center" wrapText="1" readingOrder="1"/>
    </xf>
    <xf numFmtId="0" fontId="21" fillId="0" borderId="125" xfId="0" applyFont="1" applyBorder="1" applyAlignment="1">
      <alignment horizontal="left" vertical="center" wrapText="1" readingOrder="1"/>
    </xf>
    <xf numFmtId="49" fontId="4" fillId="0" borderId="13" xfId="0" applyNumberFormat="1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49" fontId="7" fillId="0" borderId="22" xfId="0" applyNumberFormat="1" applyFont="1" applyBorder="1" applyAlignment="1">
      <alignment horizontal="center" vertical="center" wrapText="1"/>
    </xf>
    <xf numFmtId="0" fontId="0" fillId="0" borderId="20" xfId="0" applyFont="1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49" fontId="4" fillId="0" borderId="10" xfId="0" applyNumberFormat="1" applyFont="1" applyBorder="1" applyAlignment="1">
      <alignment vertical="top" wrapText="1"/>
    </xf>
    <xf numFmtId="164" fontId="7" fillId="0" borderId="1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49" fontId="4" fillId="0" borderId="25" xfId="0" applyNumberFormat="1" applyFont="1" applyBorder="1" applyAlignment="1">
      <alignment vertical="top" wrapText="1"/>
    </xf>
    <xf numFmtId="0" fontId="0" fillId="0" borderId="26" xfId="0" applyFont="1" applyBorder="1" applyAlignment="1">
      <alignment vertical="top" wrapText="1"/>
    </xf>
    <xf numFmtId="0" fontId="1" fillId="0" borderId="26" xfId="0" applyNumberFormat="1" applyFont="1" applyBorder="1" applyAlignment="1">
      <alignment vertical="center" wrapText="1"/>
    </xf>
    <xf numFmtId="0" fontId="0" fillId="0" borderId="29" xfId="0" applyFont="1" applyBorder="1" applyAlignment="1">
      <alignment vertical="top" wrapText="1"/>
    </xf>
    <xf numFmtId="49" fontId="4" fillId="0" borderId="36" xfId="0" applyNumberFormat="1" applyFont="1" applyBorder="1" applyAlignment="1">
      <alignment vertical="top" wrapText="1"/>
    </xf>
    <xf numFmtId="0" fontId="0" fillId="0" borderId="37" xfId="0" applyFont="1" applyBorder="1" applyAlignment="1">
      <alignment vertical="top" wrapText="1"/>
    </xf>
    <xf numFmtId="0" fontId="1" fillId="0" borderId="37" xfId="0" applyNumberFormat="1" applyFont="1" applyBorder="1" applyAlignment="1">
      <alignment vertical="center" wrapText="1"/>
    </xf>
    <xf numFmtId="0" fontId="0" fillId="0" borderId="38" xfId="0" applyFont="1" applyBorder="1" applyAlignment="1">
      <alignment vertical="top" wrapText="1"/>
    </xf>
    <xf numFmtId="0" fontId="1" fillId="0" borderId="37" xfId="0" applyFont="1" applyBorder="1" applyAlignment="1">
      <alignment vertical="center" wrapText="1"/>
    </xf>
    <xf numFmtId="49" fontId="4" fillId="0" borderId="45" xfId="0" applyNumberFormat="1" applyFont="1" applyBorder="1" applyAlignment="1">
      <alignment vertical="top" wrapText="1"/>
    </xf>
    <xf numFmtId="0" fontId="0" fillId="0" borderId="46" xfId="0" applyFont="1" applyBorder="1" applyAlignment="1">
      <alignment vertical="top" wrapText="1"/>
    </xf>
    <xf numFmtId="0" fontId="1" fillId="0" borderId="46" xfId="0" applyFont="1" applyBorder="1" applyAlignment="1">
      <alignment vertical="center" wrapText="1"/>
    </xf>
    <xf numFmtId="0" fontId="0" fillId="0" borderId="47" xfId="0" applyFont="1" applyBorder="1" applyAlignment="1">
      <alignment vertical="top" wrapText="1"/>
    </xf>
    <xf numFmtId="0" fontId="0" fillId="0" borderId="27" xfId="0" applyFont="1" applyBorder="1" applyAlignment="1">
      <alignment vertical="top" wrapText="1"/>
    </xf>
    <xf numFmtId="49" fontId="4" fillId="0" borderId="28" xfId="0" applyNumberFormat="1" applyFont="1" applyBorder="1" applyAlignment="1">
      <alignment vertical="top" wrapText="1"/>
    </xf>
    <xf numFmtId="49" fontId="1" fillId="0" borderId="34" xfId="0" applyNumberFormat="1" applyFont="1" applyBorder="1" applyAlignment="1">
      <alignment horizontal="left" vertical="center" wrapText="1"/>
    </xf>
    <xf numFmtId="0" fontId="0" fillId="0" borderId="32" xfId="0" applyFont="1" applyBorder="1" applyAlignment="1">
      <alignment vertical="top" wrapText="1"/>
    </xf>
    <xf numFmtId="0" fontId="1" fillId="0" borderId="32" xfId="0" applyNumberFormat="1" applyFont="1" applyBorder="1" applyAlignment="1">
      <alignment horizontal="center" vertical="center" wrapText="1"/>
    </xf>
    <xf numFmtId="0" fontId="0" fillId="0" borderId="35" xfId="0" applyFont="1" applyBorder="1" applyAlignment="1">
      <alignment vertical="top" wrapText="1"/>
    </xf>
    <xf numFmtId="49" fontId="1" fillId="0" borderId="19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41" xfId="0" applyFont="1" applyBorder="1" applyAlignment="1">
      <alignment vertical="top" wrapText="1"/>
    </xf>
    <xf numFmtId="0" fontId="0" fillId="0" borderId="44" xfId="0" applyFont="1" applyBorder="1" applyAlignment="1">
      <alignment vertical="top" wrapText="1"/>
    </xf>
    <xf numFmtId="0" fontId="1" fillId="0" borderId="20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vertical="center" wrapText="1"/>
    </xf>
    <xf numFmtId="49" fontId="10" fillId="0" borderId="54" xfId="0" applyNumberFormat="1" applyFont="1" applyBorder="1" applyAlignment="1">
      <alignment horizontal="left" vertical="center" wrapText="1"/>
    </xf>
    <xf numFmtId="0" fontId="0" fillId="0" borderId="16" xfId="0" applyFont="1" applyBorder="1" applyAlignment="1">
      <alignment vertical="top" wrapText="1"/>
    </xf>
    <xf numFmtId="0" fontId="0" fillId="0" borderId="54" xfId="0" applyFont="1" applyBorder="1" applyAlignment="1">
      <alignment vertical="top" wrapText="1"/>
    </xf>
    <xf numFmtId="0" fontId="10" fillId="0" borderId="54" xfId="0" applyFont="1" applyBorder="1" applyAlignment="1">
      <alignment horizontal="left" vertical="center" wrapText="1"/>
    </xf>
    <xf numFmtId="0" fontId="0" fillId="0" borderId="91" xfId="0" applyFont="1" applyBorder="1" applyAlignment="1">
      <alignment vertical="top" wrapText="1"/>
    </xf>
    <xf numFmtId="0" fontId="0" fillId="0" borderId="88" xfId="0" applyFont="1" applyBorder="1" applyAlignment="1">
      <alignment vertical="top" wrapText="1"/>
    </xf>
    <xf numFmtId="0" fontId="1" fillId="0" borderId="16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0" fillId="0" borderId="87" xfId="0" applyFont="1" applyBorder="1" applyAlignment="1">
      <alignment vertical="top" wrapText="1"/>
    </xf>
    <xf numFmtId="0" fontId="1" fillId="4" borderId="16" xfId="0" applyFont="1" applyFill="1" applyBorder="1" applyAlignment="1">
      <alignment horizontal="right" vertical="center" wrapText="1"/>
    </xf>
    <xf numFmtId="0" fontId="1" fillId="4" borderId="16" xfId="0" applyNumberFormat="1" applyFont="1" applyFill="1" applyBorder="1" applyAlignment="1">
      <alignment horizontal="right" vertical="center" wrapText="1"/>
    </xf>
    <xf numFmtId="0" fontId="1" fillId="4" borderId="55" xfId="0" applyNumberFormat="1" applyFont="1" applyFill="1" applyBorder="1" applyAlignment="1">
      <alignment horizontal="right" vertical="center" wrapText="1"/>
    </xf>
    <xf numFmtId="0" fontId="0" fillId="0" borderId="55" xfId="0" applyFont="1" applyBorder="1" applyAlignment="1">
      <alignment vertical="top" wrapText="1"/>
    </xf>
    <xf numFmtId="0" fontId="1" fillId="0" borderId="56" xfId="0" applyFont="1" applyBorder="1" applyAlignment="1">
      <alignment horizontal="right" vertical="center" wrapText="1"/>
    </xf>
    <xf numFmtId="0" fontId="0" fillId="0" borderId="56" xfId="0" applyFont="1" applyBorder="1" applyAlignment="1">
      <alignment vertical="top" wrapText="1"/>
    </xf>
    <xf numFmtId="166" fontId="1" fillId="0" borderId="54" xfId="0" applyNumberFormat="1" applyFont="1" applyBorder="1" applyAlignment="1">
      <alignment horizontal="right" vertical="center" wrapText="1"/>
    </xf>
    <xf numFmtId="1" fontId="1" fillId="4" borderId="16" xfId="0" applyNumberFormat="1" applyFont="1" applyFill="1" applyBorder="1" applyAlignment="1">
      <alignment horizontal="right" vertical="center" wrapText="1"/>
    </xf>
    <xf numFmtId="14" fontId="1" fillId="0" borderId="16" xfId="0" applyNumberFormat="1" applyFont="1" applyBorder="1" applyAlignment="1">
      <alignment horizontal="right" vertical="center" wrapText="1"/>
    </xf>
    <xf numFmtId="166" fontId="1" fillId="4" borderId="16" xfId="0" applyNumberFormat="1" applyFont="1" applyFill="1" applyBorder="1" applyAlignment="1">
      <alignment horizontal="right" vertical="center" wrapText="1"/>
    </xf>
    <xf numFmtId="0" fontId="1" fillId="0" borderId="55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right" vertical="center" wrapText="1"/>
    </xf>
    <xf numFmtId="0" fontId="0" fillId="0" borderId="89" xfId="0" applyFont="1" applyBorder="1" applyAlignment="1">
      <alignment vertical="top" wrapText="1"/>
    </xf>
    <xf numFmtId="49" fontId="4" fillId="0" borderId="49" xfId="0" applyNumberFormat="1" applyFont="1" applyBorder="1" applyAlignment="1">
      <alignment horizontal="center" vertical="center" wrapText="1"/>
    </xf>
    <xf numFmtId="0" fontId="0" fillId="0" borderId="50" xfId="0" applyFont="1" applyBorder="1" applyAlignment="1">
      <alignment vertical="top" wrapText="1"/>
    </xf>
    <xf numFmtId="49" fontId="4" fillId="0" borderId="50" xfId="0" applyNumberFormat="1" applyFont="1" applyBorder="1" applyAlignment="1">
      <alignment horizontal="center" vertical="center" wrapText="1"/>
    </xf>
    <xf numFmtId="49" fontId="4" fillId="4" borderId="50" xfId="0" applyNumberFormat="1" applyFont="1" applyFill="1" applyBorder="1" applyAlignment="1">
      <alignment horizontal="center" vertical="center" wrapText="1" readingOrder="1"/>
    </xf>
    <xf numFmtId="49" fontId="4" fillId="4" borderId="50" xfId="0" applyNumberFormat="1" applyFont="1" applyFill="1" applyBorder="1" applyAlignment="1">
      <alignment horizontal="center" vertical="center" wrapText="1"/>
    </xf>
    <xf numFmtId="49" fontId="4" fillId="4" borderId="51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0" fontId="1" fillId="0" borderId="49" xfId="0" applyFont="1" applyBorder="1" applyAlignment="1">
      <alignment horizontal="right" vertical="center" wrapText="1"/>
    </xf>
    <xf numFmtId="0" fontId="1" fillId="0" borderId="54" xfId="0" applyFont="1" applyBorder="1" applyAlignment="1">
      <alignment horizontal="right" vertical="center" wrapText="1"/>
    </xf>
    <xf numFmtId="49" fontId="10" fillId="0" borderId="49" xfId="0" applyNumberFormat="1" applyFont="1" applyBorder="1" applyAlignment="1">
      <alignment horizontal="left" vertical="center" wrapText="1"/>
    </xf>
    <xf numFmtId="166" fontId="10" fillId="0" borderId="89" xfId="0" applyNumberFormat="1" applyFont="1" applyBorder="1" applyAlignment="1">
      <alignment vertical="center" wrapText="1"/>
    </xf>
    <xf numFmtId="0" fontId="0" fillId="0" borderId="102" xfId="0" applyFont="1" applyBorder="1" applyAlignment="1">
      <alignment vertical="top" wrapText="1"/>
    </xf>
    <xf numFmtId="21" fontId="10" fillId="4" borderId="89" xfId="0" applyNumberFormat="1" applyFont="1" applyFill="1" applyBorder="1" applyAlignment="1">
      <alignment vertical="center" wrapText="1"/>
    </xf>
    <xf numFmtId="49" fontId="1" fillId="4" borderId="16" xfId="0" applyNumberFormat="1" applyFont="1" applyFill="1" applyBorder="1" applyAlignment="1">
      <alignment horizontal="right" vertical="center" wrapText="1"/>
    </xf>
    <xf numFmtId="49" fontId="1" fillId="4" borderId="55" xfId="0" applyNumberFormat="1" applyFont="1" applyFill="1" applyBorder="1" applyAlignment="1">
      <alignment horizontal="right" vertical="center" wrapText="1"/>
    </xf>
    <xf numFmtId="49" fontId="10" fillId="0" borderId="92" xfId="0" applyNumberFormat="1" applyFont="1" applyBorder="1" applyAlignment="1">
      <alignment horizontal="left" vertical="center" wrapText="1"/>
    </xf>
    <xf numFmtId="0" fontId="0" fillId="0" borderId="93" xfId="0" applyFont="1" applyBorder="1" applyAlignment="1">
      <alignment vertical="top" wrapText="1"/>
    </xf>
    <xf numFmtId="0" fontId="1" fillId="0" borderId="5" xfId="0" applyFont="1" applyBorder="1" applyAlignment="1">
      <alignment horizontal="right" vertical="center" wrapText="1"/>
    </xf>
    <xf numFmtId="0" fontId="0" fillId="0" borderId="5" xfId="0" applyFont="1" applyBorder="1" applyAlignment="1">
      <alignment vertical="top" wrapText="1"/>
    </xf>
    <xf numFmtId="0" fontId="0" fillId="0" borderId="64" xfId="0" applyFont="1" applyBorder="1" applyAlignment="1">
      <alignment vertical="top" wrapText="1"/>
    </xf>
    <xf numFmtId="0" fontId="1" fillId="0" borderId="64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right" vertical="center" wrapText="1"/>
    </xf>
    <xf numFmtId="0" fontId="0" fillId="0" borderId="57" xfId="0" applyFont="1" applyBorder="1" applyAlignment="1">
      <alignment vertical="top" wrapText="1"/>
    </xf>
    <xf numFmtId="0" fontId="1" fillId="0" borderId="67" xfId="0" applyFont="1" applyBorder="1" applyAlignment="1">
      <alignment horizontal="right" vertical="center" wrapText="1"/>
    </xf>
    <xf numFmtId="0" fontId="0" fillId="0" borderId="67" xfId="0" applyFont="1" applyBorder="1" applyAlignment="1">
      <alignment vertical="top" wrapText="1"/>
    </xf>
    <xf numFmtId="0" fontId="0" fillId="0" borderId="90" xfId="0" applyFont="1" applyBorder="1" applyAlignment="1">
      <alignment vertical="top" wrapText="1"/>
    </xf>
    <xf numFmtId="0" fontId="0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right" vertical="center" wrapText="1"/>
    </xf>
    <xf numFmtId="0" fontId="0" fillId="0" borderId="115" xfId="0" applyFont="1" applyBorder="1" applyAlignment="1">
      <alignment vertical="top" wrapText="1"/>
    </xf>
    <xf numFmtId="0" fontId="6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vertical="top" wrapText="1"/>
    </xf>
    <xf numFmtId="0" fontId="6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top" wrapText="1"/>
    </xf>
    <xf numFmtId="49" fontId="6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top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top" wrapText="1"/>
    </xf>
    <xf numFmtId="165" fontId="6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vertical="top" wrapText="1"/>
    </xf>
    <xf numFmtId="0" fontId="9" fillId="3" borderId="16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vertical="top" wrapText="1"/>
    </xf>
    <xf numFmtId="0" fontId="0" fillId="0" borderId="61" xfId="0" applyFont="1" applyBorder="1" applyAlignment="1">
      <alignment vertical="top" wrapText="1"/>
    </xf>
    <xf numFmtId="0" fontId="0" fillId="0" borderId="59" xfId="0" applyFont="1" applyBorder="1" applyAlignment="1">
      <alignment vertical="top" wrapText="1"/>
    </xf>
    <xf numFmtId="0" fontId="0" fillId="0" borderId="62" xfId="0" applyFont="1" applyBorder="1" applyAlignment="1">
      <alignment vertical="top" wrapText="1"/>
    </xf>
    <xf numFmtId="0" fontId="0" fillId="0" borderId="60" xfId="0" applyFont="1" applyBorder="1" applyAlignment="1">
      <alignment vertical="top" wrapText="1"/>
    </xf>
    <xf numFmtId="0" fontId="0" fillId="0" borderId="63" xfId="0" applyFont="1" applyBorder="1" applyAlignment="1">
      <alignment vertical="top" wrapText="1"/>
    </xf>
    <xf numFmtId="49" fontId="5" fillId="2" borderId="15" xfId="0" applyNumberFormat="1" applyFont="1" applyFill="1" applyBorder="1" applyAlignment="1">
      <alignment horizontal="left" vertical="center" wrapText="1"/>
    </xf>
    <xf numFmtId="1" fontId="8" fillId="2" borderId="16" xfId="0" applyNumberFormat="1" applyFont="1" applyFill="1" applyBorder="1" applyAlignment="1">
      <alignment vertical="top" wrapText="1"/>
    </xf>
    <xf numFmtId="1" fontId="8" fillId="2" borderId="58" xfId="0" applyNumberFormat="1" applyFont="1" applyFill="1" applyBorder="1" applyAlignment="1">
      <alignment vertical="top" wrapText="1"/>
    </xf>
    <xf numFmtId="1" fontId="8" fillId="2" borderId="59" xfId="0" applyNumberFormat="1" applyFont="1" applyFill="1" applyBorder="1" applyAlignment="1">
      <alignment vertical="top" wrapText="1"/>
    </xf>
    <xf numFmtId="1" fontId="8" fillId="2" borderId="15" xfId="0" applyNumberFormat="1" applyFont="1" applyFill="1" applyBorder="1" applyAlignment="1">
      <alignment vertical="top" wrapText="1"/>
    </xf>
    <xf numFmtId="49" fontId="5" fillId="2" borderId="6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1" fontId="8" fillId="2" borderId="58" xfId="0" applyNumberFormat="1" applyFont="1" applyFill="1" applyBorder="1" applyAlignment="1">
      <alignment horizontal="center" vertical="center"/>
    </xf>
    <xf numFmtId="1" fontId="8" fillId="2" borderId="59" xfId="0" applyNumberFormat="1" applyFont="1" applyFill="1" applyBorder="1" applyAlignment="1">
      <alignment horizontal="center" vertical="center"/>
    </xf>
    <xf numFmtId="1" fontId="6" fillId="3" borderId="77" xfId="0" applyNumberFormat="1" applyFont="1" applyFill="1" applyBorder="1" applyAlignment="1">
      <alignment horizontal="right" vertical="center"/>
    </xf>
    <xf numFmtId="1" fontId="6" fillId="3" borderId="79" xfId="0" applyNumberFormat="1" applyFont="1" applyFill="1" applyBorder="1" applyAlignment="1">
      <alignment horizontal="right" vertical="center"/>
    </xf>
    <xf numFmtId="1" fontId="6" fillId="3" borderId="78" xfId="0" applyNumberFormat="1" applyFont="1" applyFill="1" applyBorder="1" applyAlignment="1">
      <alignment horizontal="right" vertical="center"/>
    </xf>
    <xf numFmtId="1" fontId="6" fillId="3" borderId="80" xfId="0" applyNumberFormat="1" applyFont="1" applyFill="1" applyBorder="1" applyAlignment="1">
      <alignment horizontal="right" vertical="center"/>
    </xf>
    <xf numFmtId="49" fontId="5" fillId="2" borderId="81" xfId="0" applyNumberFormat="1" applyFont="1" applyFill="1" applyBorder="1" applyAlignment="1">
      <alignment horizontal="left" vertical="top"/>
    </xf>
    <xf numFmtId="0" fontId="8" fillId="2" borderId="82" xfId="0" applyFont="1" applyFill="1" applyBorder="1" applyAlignment="1">
      <alignment horizontal="left" vertical="top"/>
    </xf>
    <xf numFmtId="0" fontId="8" fillId="2" borderId="83" xfId="0" applyFont="1" applyFill="1" applyBorder="1" applyAlignment="1">
      <alignment horizontal="left" vertical="top"/>
    </xf>
    <xf numFmtId="0" fontId="8" fillId="3" borderId="109" xfId="0" applyFont="1" applyFill="1" applyBorder="1" applyAlignment="1">
      <alignment horizontal="left" vertical="top"/>
    </xf>
    <xf numFmtId="0" fontId="8" fillId="3" borderId="110" xfId="0" applyFont="1" applyFill="1" applyBorder="1" applyAlignment="1">
      <alignment horizontal="left" vertical="top"/>
    </xf>
    <xf numFmtId="0" fontId="8" fillId="3" borderId="111" xfId="0" applyFont="1" applyFill="1" applyBorder="1" applyAlignment="1">
      <alignment horizontal="left" vertical="top"/>
    </xf>
    <xf numFmtId="0" fontId="8" fillId="3" borderId="84" xfId="0" applyFont="1" applyFill="1" applyBorder="1" applyAlignment="1">
      <alignment horizontal="left" vertical="top"/>
    </xf>
    <xf numFmtId="0" fontId="8" fillId="3" borderId="85" xfId="0" applyFont="1" applyFill="1" applyBorder="1" applyAlignment="1">
      <alignment horizontal="left" vertical="top"/>
    </xf>
    <xf numFmtId="0" fontId="8" fillId="3" borderId="86" xfId="0" applyFont="1" applyFill="1" applyBorder="1" applyAlignment="1">
      <alignment horizontal="left" vertical="top"/>
    </xf>
    <xf numFmtId="0" fontId="8" fillId="3" borderId="105" xfId="0" applyFont="1" applyFill="1" applyBorder="1" applyAlignment="1">
      <alignment horizontal="left" vertical="top"/>
    </xf>
    <xf numFmtId="0" fontId="8" fillId="3" borderId="106" xfId="0" applyFont="1" applyFill="1" applyBorder="1" applyAlignment="1">
      <alignment horizontal="left" vertical="top"/>
    </xf>
    <xf numFmtId="0" fontId="8" fillId="3" borderId="107" xfId="0" applyFont="1" applyFill="1" applyBorder="1" applyAlignment="1">
      <alignment horizontal="left" vertical="top"/>
    </xf>
    <xf numFmtId="2" fontId="6" fillId="2" borderId="17" xfId="0" applyNumberFormat="1" applyFont="1" applyFill="1" applyBorder="1" applyAlignment="1">
      <alignment horizontal="right" vertical="center" wrapText="1"/>
    </xf>
    <xf numFmtId="2" fontId="6" fillId="2" borderId="60" xfId="0" applyNumberFormat="1" applyFont="1" applyFill="1" applyBorder="1" applyAlignment="1">
      <alignment horizontal="right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right" vertical="center" wrapText="1"/>
    </xf>
    <xf numFmtId="1" fontId="6" fillId="2" borderId="59" xfId="0" applyNumberFormat="1" applyFont="1" applyFill="1" applyBorder="1" applyAlignment="1">
      <alignment horizontal="right" vertical="center" wrapText="1"/>
    </xf>
    <xf numFmtId="49" fontId="11" fillId="3" borderId="68" xfId="0" applyNumberFormat="1" applyFont="1" applyFill="1" applyBorder="1" applyAlignment="1">
      <alignment horizontal="left" vertical="center"/>
    </xf>
    <xf numFmtId="0" fontId="0" fillId="0" borderId="69" xfId="0" applyFont="1" applyBorder="1" applyAlignment="1">
      <alignment vertical="top" wrapText="1"/>
    </xf>
    <xf numFmtId="0" fontId="0" fillId="0" borderId="70" xfId="0" applyFont="1" applyBorder="1" applyAlignment="1">
      <alignment vertical="top" wrapText="1"/>
    </xf>
    <xf numFmtId="0" fontId="0" fillId="0" borderId="68" xfId="0" applyFont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top" wrapText="1"/>
    </xf>
    <xf numFmtId="2" fontId="6" fillId="2" borderId="16" xfId="0" applyNumberFormat="1" applyFont="1" applyFill="1" applyBorder="1" applyAlignment="1">
      <alignment horizontal="right" vertical="center" wrapText="1"/>
    </xf>
    <xf numFmtId="2" fontId="6" fillId="2" borderId="59" xfId="0" applyNumberFormat="1" applyFont="1" applyFill="1" applyBorder="1" applyAlignment="1">
      <alignment horizontal="right" vertical="center" wrapText="1"/>
    </xf>
    <xf numFmtId="49" fontId="5" fillId="3" borderId="16" xfId="0" applyNumberFormat="1" applyFont="1" applyFill="1" applyBorder="1" applyAlignment="1">
      <alignment horizontal="left" vertical="center" wrapText="1"/>
    </xf>
    <xf numFmtId="1" fontId="8" fillId="3" borderId="16" xfId="0" applyNumberFormat="1" applyFont="1" applyFill="1" applyBorder="1" applyAlignment="1">
      <alignment vertical="top" wrapText="1"/>
    </xf>
    <xf numFmtId="0" fontId="6" fillId="3" borderId="16" xfId="0" applyNumberFormat="1" applyFont="1" applyFill="1" applyBorder="1" applyAlignment="1">
      <alignment horizontal="right" vertical="center" wrapText="1"/>
    </xf>
    <xf numFmtId="0" fontId="6" fillId="3" borderId="16" xfId="0" applyFont="1" applyFill="1" applyBorder="1" applyAlignment="1">
      <alignment horizontal="right" vertical="center" wrapText="1"/>
    </xf>
    <xf numFmtId="1" fontId="8" fillId="3" borderId="59" xfId="0" applyNumberFormat="1" applyFont="1" applyFill="1" applyBorder="1" applyAlignment="1">
      <alignment vertical="top" wrapText="1"/>
    </xf>
    <xf numFmtId="0" fontId="8" fillId="2" borderId="16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top" wrapText="1"/>
    </xf>
    <xf numFmtId="1" fontId="6" fillId="3" borderId="16" xfId="0" applyNumberFormat="1" applyFont="1" applyFill="1" applyBorder="1" applyAlignment="1">
      <alignment horizontal="right" vertical="center" wrapText="1"/>
    </xf>
    <xf numFmtId="2" fontId="6" fillId="3" borderId="71" xfId="0" applyNumberFormat="1" applyFont="1" applyFill="1" applyBorder="1" applyAlignment="1">
      <alignment horizontal="center" vertical="center"/>
    </xf>
    <xf numFmtId="0" fontId="0" fillId="0" borderId="71" xfId="0" applyFont="1" applyBorder="1" applyAlignment="1">
      <alignment vertical="top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2" fontId="6" fillId="2" borderId="74" xfId="0" applyNumberFormat="1" applyFont="1" applyFill="1" applyBorder="1" applyAlignment="1">
      <alignment horizontal="right" vertical="center" wrapText="1"/>
    </xf>
    <xf numFmtId="2" fontId="6" fillId="2" borderId="75" xfId="0" applyNumberFormat="1" applyFont="1" applyFill="1" applyBorder="1" applyAlignment="1">
      <alignment horizontal="right" vertical="center" wrapText="1"/>
    </xf>
    <xf numFmtId="0" fontId="8" fillId="3" borderId="112" xfId="0" applyFont="1" applyFill="1" applyBorder="1" applyAlignment="1">
      <alignment horizontal="left" vertical="top"/>
    </xf>
    <xf numFmtId="0" fontId="8" fillId="3" borderId="113" xfId="0" applyFont="1" applyFill="1" applyBorder="1" applyAlignment="1">
      <alignment horizontal="left" vertical="top"/>
    </xf>
    <xf numFmtId="0" fontId="8" fillId="3" borderId="114" xfId="0" applyFont="1" applyFill="1" applyBorder="1" applyAlignment="1">
      <alignment horizontal="left" vertical="top"/>
    </xf>
    <xf numFmtId="0" fontId="1" fillId="0" borderId="41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vertical="center" wrapText="1"/>
    </xf>
    <xf numFmtId="49" fontId="1" fillId="0" borderId="31" xfId="0" applyNumberFormat="1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49" fontId="1" fillId="0" borderId="43" xfId="0" applyNumberFormat="1" applyFont="1" applyBorder="1" applyAlignment="1">
      <alignment horizontal="left" vertical="center" wrapText="1"/>
    </xf>
    <xf numFmtId="21" fontId="1" fillId="4" borderId="16" xfId="0" applyNumberFormat="1" applyFont="1" applyFill="1" applyBorder="1" applyAlignment="1">
      <alignment horizontal="right" vertical="center" wrapText="1"/>
    </xf>
    <xf numFmtId="20" fontId="1" fillId="0" borderId="16" xfId="0" applyNumberFormat="1" applyFont="1" applyBorder="1" applyAlignment="1">
      <alignment horizontal="right" vertical="center" wrapText="1"/>
    </xf>
    <xf numFmtId="20" fontId="1" fillId="0" borderId="74" xfId="0" applyNumberFormat="1" applyFont="1" applyBorder="1" applyAlignment="1">
      <alignment horizontal="right" vertical="center" wrapText="1"/>
    </xf>
    <xf numFmtId="20" fontId="1" fillId="0" borderId="75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15151"/>
      <rgbColor rgb="FFA5A5A5"/>
      <rgbColor rgb="FFC0C0C0"/>
      <rgbColor rgb="FFFFFFFF"/>
      <rgbColor rgb="FFDBDBDB"/>
      <rgbColor rgb="FFBDC0BF"/>
      <rgbColor rgb="FF3F3F3F"/>
      <rgbColor rgb="FFF4F4F4"/>
      <rgbColor rgb="FFAAAAAA"/>
      <rgbColor rgb="FF0544AD"/>
      <rgbColor rgb="FF252525"/>
      <rgbColor rgb="FF3265BB"/>
      <rgbColor rgb="FFB91800"/>
      <rgbColor rgb="FF65336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l.wikipedia.org/wiki/Lotnisko_Kielce-Mas%C5%82%C3%B3w" TargetMode="External"/><Relationship Id="rId21" Type="http://schemas.openxmlformats.org/officeDocument/2006/relationships/hyperlink" Target="https://pl.wikipedia.org/w/index.php?title=Lotnisko_Kamie%C5%84sk-Orla_G%C3%B3ra&amp;action=edit&amp;redlink=1" TargetMode="External"/><Relationship Id="rId42" Type="http://schemas.openxmlformats.org/officeDocument/2006/relationships/hyperlink" Target="https://pl.wikipedia.org/wiki/Port_lotniczy_%C5%81%C3%B3d%C5%BA-Lublinek" TargetMode="External"/><Relationship Id="rId47" Type="http://schemas.openxmlformats.org/officeDocument/2006/relationships/hyperlink" Target="https://pl.wikipedia.org/wiki/12_Baza_Lotnicza" TargetMode="External"/><Relationship Id="rId63" Type="http://schemas.openxmlformats.org/officeDocument/2006/relationships/hyperlink" Target="https://pl.wikipedia.org/wiki/Lotnisko_Pozna%C5%84-Kobylnica" TargetMode="External"/><Relationship Id="rId68" Type="http://schemas.openxmlformats.org/officeDocument/2006/relationships/hyperlink" Target="https://pl.wikipedia.org/wiki/L%C4%85dowisko_Przasnysz-Sierakowo" TargetMode="External"/><Relationship Id="rId84" Type="http://schemas.openxmlformats.org/officeDocument/2006/relationships/hyperlink" Target="https://pl.wikipedia.org/wiki/Lotnisko_Toru%C5%84" TargetMode="External"/><Relationship Id="rId89" Type="http://schemas.openxmlformats.org/officeDocument/2006/relationships/hyperlink" Target="https://pl.wikipedia.org/wiki/Port_lotniczy_Wroc%C5%82aw-Strachowice" TargetMode="External"/><Relationship Id="rId16" Type="http://schemas.openxmlformats.org/officeDocument/2006/relationships/hyperlink" Target="https://pl.wikipedia.org/wiki/Lotnisko_Inowroc%C5%82aw-Latkowo" TargetMode="External"/><Relationship Id="rId11" Type="http://schemas.openxmlformats.org/officeDocument/2006/relationships/hyperlink" Target="https://pl.wikipedia.org/wiki/Port_lotniczy_Gdynia-Kosakowo" TargetMode="External"/><Relationship Id="rId32" Type="http://schemas.openxmlformats.org/officeDocument/2006/relationships/hyperlink" Target="https://pl.wikipedia.org/wiki/Lotnisko_Krak%C3%B3w-Pobiednik_Wielki" TargetMode="External"/><Relationship Id="rId37" Type="http://schemas.openxmlformats.org/officeDocument/2006/relationships/hyperlink" Target="https://pl.wikipedia.org/wiki/Port_lotniczy_Lublin-%C5%9Awidnik" TargetMode="External"/><Relationship Id="rId53" Type="http://schemas.openxmlformats.org/officeDocument/2006/relationships/hyperlink" Target="https://pl.wikipedia.org/wiki/Lotnisko_Olsztyn-Dajtki" TargetMode="External"/><Relationship Id="rId58" Type="http://schemas.openxmlformats.org/officeDocument/2006/relationships/hyperlink" Target="https://pl.wikipedia.org/wiki/Lotnisko_Pi%C5%82a" TargetMode="External"/><Relationship Id="rId74" Type="http://schemas.openxmlformats.org/officeDocument/2006/relationships/hyperlink" Target="https://pl.wikipedia.org/wiki/Lotnisko_S%C5%82upsk-Kr%C4%99pa" TargetMode="External"/><Relationship Id="rId79" Type="http://schemas.openxmlformats.org/officeDocument/2006/relationships/hyperlink" Target="https://pl.wikipedia.org/wiki/Lotnisko_Szczecin-D%C4%85bie" TargetMode="External"/><Relationship Id="rId5" Type="http://schemas.openxmlformats.org/officeDocument/2006/relationships/hyperlink" Target="https://pl.wikipedia.org/w/index.php?title=Lotnisko_Cewice&amp;action=edit&amp;redlink=1" TargetMode="External"/><Relationship Id="rId90" Type="http://schemas.openxmlformats.org/officeDocument/2006/relationships/hyperlink" Target="https://pl.wikipedia.org/wiki/L%C4%85dowisko_Wroc%C5%82aw-Szyman%C3%B3w" TargetMode="External"/><Relationship Id="rId22" Type="http://schemas.openxmlformats.org/officeDocument/2006/relationships/hyperlink" Target="https://pl.wikipedia.org/wiki/Lotnisko_Kani%C3%B3w" TargetMode="External"/><Relationship Id="rId27" Type="http://schemas.openxmlformats.org/officeDocument/2006/relationships/hyperlink" Target="https://pl.wikipedia.org/wiki/Lotnisko_Ko%C5%82obrzeg-Bagicz" TargetMode="External"/><Relationship Id="rId43" Type="http://schemas.openxmlformats.org/officeDocument/2006/relationships/hyperlink" Target="https://pl.wikipedia.org/wiki/41_Eskadra_Lotnictwa_Taktycznego" TargetMode="External"/><Relationship Id="rId48" Type="http://schemas.openxmlformats.org/officeDocument/2006/relationships/hyperlink" Target="https://pl.wikipedia.org/wiki/Port_lotniczy_Warszawa-Modlin" TargetMode="External"/><Relationship Id="rId64" Type="http://schemas.openxmlformats.org/officeDocument/2006/relationships/hyperlink" Target="https://pl.wikipedia.org/wiki/31_Baza_Lotnicza" TargetMode="External"/><Relationship Id="rId69" Type="http://schemas.openxmlformats.org/officeDocument/2006/relationships/hyperlink" Target="https://pl.wikipedia.org/wiki/Lotnisko_Radom-Piast%C3%B3w" TargetMode="External"/><Relationship Id="rId8" Type="http://schemas.openxmlformats.org/officeDocument/2006/relationships/hyperlink" Target="https://pl.wikipedia.org/w/index.php?title=Lotnisko_D%C4%99blin-Irena&amp;action=edit&amp;redlink=1" TargetMode="External"/><Relationship Id="rId51" Type="http://schemas.openxmlformats.org/officeDocument/2006/relationships/hyperlink" Target="https://pl.wikipedia.org/wiki/Lotnisko_Nowy_Targ" TargetMode="External"/><Relationship Id="rId72" Type="http://schemas.openxmlformats.org/officeDocument/2006/relationships/hyperlink" Target="https://pl.wikipedia.org/wiki/Lotnisko_Rzesz%C3%B3w-Jasionka" TargetMode="External"/><Relationship Id="rId80" Type="http://schemas.openxmlformats.org/officeDocument/2006/relationships/hyperlink" Target="https://pl.wikipedia.org/wiki/Port_lotniczy_Szczecin-Goleni%C3%B3w" TargetMode="External"/><Relationship Id="rId85" Type="http://schemas.openxmlformats.org/officeDocument/2006/relationships/hyperlink" Target="https://pl.wikipedia.org/wiki/Lotnisko_Warszawa-Babice" TargetMode="External"/><Relationship Id="rId93" Type="http://schemas.openxmlformats.org/officeDocument/2006/relationships/hyperlink" Target="https://pl.wikipedia.org/wiki/Lotnisko_Zielona_G%C3%B3ra-Przylep" TargetMode="External"/><Relationship Id="rId3" Type="http://schemas.openxmlformats.org/officeDocument/2006/relationships/hyperlink" Target="https://pl.wikipedia.org/wiki/Lotnisko_Bielsko-Bia%C5%82a_Aleksandrowice" TargetMode="External"/><Relationship Id="rId12" Type="http://schemas.openxmlformats.org/officeDocument/2006/relationships/hyperlink" Target="https://pl.wikipedia.org/wiki/Lotnisko_Gliwice-Trynek" TargetMode="External"/><Relationship Id="rId17" Type="http://schemas.openxmlformats.org/officeDocument/2006/relationships/hyperlink" Target="https://pl.wikipedia.org/wiki/Lotnisko_Iwonicz" TargetMode="External"/><Relationship Id="rId25" Type="http://schemas.openxmlformats.org/officeDocument/2006/relationships/hyperlink" Target="https://pl.wikipedia.org/wiki/Lotnisko_K%C4%99trzyn-Wilamowo" TargetMode="External"/><Relationship Id="rId33" Type="http://schemas.openxmlformats.org/officeDocument/2006/relationships/hyperlink" Target="https://pl.wikipedia.org/wiki/Lotnisko_Krosno" TargetMode="External"/><Relationship Id="rId38" Type="http://schemas.openxmlformats.org/officeDocument/2006/relationships/hyperlink" Target="https://pl.wikipedia.org/wiki/Lotnisko_Lublin-Radawiec" TargetMode="External"/><Relationship Id="rId46" Type="http://schemas.openxmlformats.org/officeDocument/2006/relationships/hyperlink" Target="https://pl.wikipedia.org/wiki/L%C4%85dowisko_Miros%C5%82awice" TargetMode="External"/><Relationship Id="rId59" Type="http://schemas.openxmlformats.org/officeDocument/2006/relationships/hyperlink" Target="https://pl.wikipedia.org/wiki/L%C4%85dowisko_Pi%C5%84cz%C3%B3w" TargetMode="External"/><Relationship Id="rId67" Type="http://schemas.openxmlformats.org/officeDocument/2006/relationships/hyperlink" Target="https://pl.wikipedia.org/wiki/Lotnisko_Pruszcz_Gda%C5%84ski" TargetMode="External"/><Relationship Id="rId20" Type="http://schemas.openxmlformats.org/officeDocument/2006/relationships/hyperlink" Target="https://pl.wikipedia.org/wiki/Lotnisko_Je%C5%BC%C3%B3w_Sudecki" TargetMode="External"/><Relationship Id="rId41" Type="http://schemas.openxmlformats.org/officeDocument/2006/relationships/hyperlink" Target="https://pl.wikipedia.org/w/index.php?title=Lotnisko_%C5%81%C4%99czyca-Le%C5%BAnica_Wielka&amp;action=edit&amp;redlink=1" TargetMode="External"/><Relationship Id="rId54" Type="http://schemas.openxmlformats.org/officeDocument/2006/relationships/hyperlink" Target="https://pl.wikipedia.org/wiki/Lotnisko_Opole-Kamie%C5%84_%C5%9Al%C4%85ski" TargetMode="External"/><Relationship Id="rId62" Type="http://schemas.openxmlformats.org/officeDocument/2006/relationships/hyperlink" Target="https://pl.wikipedia.org/wiki/33_Baza_Lotnictwa_Transportowego" TargetMode="External"/><Relationship Id="rId70" Type="http://schemas.openxmlformats.org/officeDocument/2006/relationships/hyperlink" Target="https://pl.wikipedia.org/wiki/Port_lotniczy_Radom-Sadk%C3%B3w" TargetMode="External"/><Relationship Id="rId75" Type="http://schemas.openxmlformats.org/officeDocument/2006/relationships/hyperlink" Target="https://pl.wikipedia.org/wiki/Port_lotniczy_S%C5%82upsk-Redzikowo" TargetMode="External"/><Relationship Id="rId83" Type="http://schemas.openxmlformats.org/officeDocument/2006/relationships/hyperlink" Target="https://pl.wikipedia.org/wiki/21_Baza_Lotnicza" TargetMode="External"/><Relationship Id="rId88" Type="http://schemas.openxmlformats.org/officeDocument/2006/relationships/hyperlink" Target="https://pl.wikipedia.org/wiki/Lotnisko_W%C5%82oc%C5%82awek-Kruszyn" TargetMode="External"/><Relationship Id="rId91" Type="http://schemas.openxmlformats.org/officeDocument/2006/relationships/hyperlink" Target="https://pl.wikipedia.org/wiki/Lotnisko_Zamo%C5%9B%C4%87-Mokre" TargetMode="External"/><Relationship Id="rId1" Type="http://schemas.openxmlformats.org/officeDocument/2006/relationships/hyperlink" Target="https://pl.wikipedia.org/wiki/Lotnisko_Bia%C5%82a_Podlaska" TargetMode="External"/><Relationship Id="rId6" Type="http://schemas.openxmlformats.org/officeDocument/2006/relationships/hyperlink" Target="https://pl.wikipedia.org/wiki/L%C4%85dowisko_Cz%C4%99stochowa-Rudniki" TargetMode="External"/><Relationship Id="rId15" Type="http://schemas.openxmlformats.org/officeDocument/2006/relationships/hyperlink" Target="https://pl.wikipedia.org/wiki/Lotnisko_Inowroc%C5%82aw" TargetMode="External"/><Relationship Id="rId23" Type="http://schemas.openxmlformats.org/officeDocument/2006/relationships/hyperlink" Target="https://pl.wikipedia.org/wiki/Lotnisko_Katowice-Muchowiec" TargetMode="External"/><Relationship Id="rId28" Type="http://schemas.openxmlformats.org/officeDocument/2006/relationships/hyperlink" Target="https://pl.wikipedia.org/wiki/L%C4%85dowisko_Konin-Kazimierz_Biskupi" TargetMode="External"/><Relationship Id="rId36" Type="http://schemas.openxmlformats.org/officeDocument/2006/relationships/hyperlink" Target="https://pl.wikipedia.org/wiki/Lotnisko_Lubin" TargetMode="External"/><Relationship Id="rId49" Type="http://schemas.openxmlformats.org/officeDocument/2006/relationships/hyperlink" Target="https://pl.wikipedia.org/wiki/Lotnisko_Tomasz%C3%B3w_Mazowiecki" TargetMode="External"/><Relationship Id="rId57" Type="http://schemas.openxmlformats.org/officeDocument/2006/relationships/hyperlink" Target="https://pl.wikipedia.org/wiki/Lotnisko_Ostr%C3%B3w_Wielkopolski-Micha%C5%82k%C3%B3w" TargetMode="External"/><Relationship Id="rId10" Type="http://schemas.openxmlformats.org/officeDocument/2006/relationships/hyperlink" Target="https://pl.wikipedia.org/wiki/Port_lotniczy_Gda%C5%84sk_im._Lecha_Wa%C5%82%C4%99sy" TargetMode="External"/><Relationship Id="rId31" Type="http://schemas.openxmlformats.org/officeDocument/2006/relationships/hyperlink" Target="https://pl.wikipedia.org/wiki/Port_lotniczy_Krak%C3%B3w-Balice" TargetMode="External"/><Relationship Id="rId44" Type="http://schemas.openxmlformats.org/officeDocument/2006/relationships/hyperlink" Target="https://pl.wikipedia.org/wiki/Lotnisko_Mielec" TargetMode="External"/><Relationship Id="rId52" Type="http://schemas.openxmlformats.org/officeDocument/2006/relationships/hyperlink" Target="https://pl.wikipedia.org/w/index.php?title=Lotnisko_Ole%C5%9Bnica&amp;action=edit&amp;redlink=1" TargetMode="External"/><Relationship Id="rId60" Type="http://schemas.openxmlformats.org/officeDocument/2006/relationships/hyperlink" Target="https://pl.wikipedia.org/wiki/Lotnisko_Piotrk%C3%B3w_Trybunalski" TargetMode="External"/><Relationship Id="rId65" Type="http://schemas.openxmlformats.org/officeDocument/2006/relationships/hyperlink" Target="https://pl.wikipedia.org/wiki/Port_lotniczy_Pozna%C5%84-%C5%81awica" TargetMode="External"/><Relationship Id="rId73" Type="http://schemas.openxmlformats.org/officeDocument/2006/relationships/hyperlink" Target="https://pl.wikipedia.org/wiki/Port_lotniczy_Rzesz%C3%B3w-Jasionka" TargetMode="External"/><Relationship Id="rId78" Type="http://schemas.openxmlformats.org/officeDocument/2006/relationships/hyperlink" Target="https://pl.wikipedia.org/wiki/Lotnisko_Suwa%C5%82ki" TargetMode="External"/><Relationship Id="rId81" Type="http://schemas.openxmlformats.org/officeDocument/2006/relationships/hyperlink" Target="https://pl.wikipedia.org/wiki/Port_Lotniczy_Olsztyn%E2%80%93Mazury" TargetMode="External"/><Relationship Id="rId86" Type="http://schemas.openxmlformats.org/officeDocument/2006/relationships/hyperlink" Target="https://pl.wikipedia.org/wiki/Port_lotniczy_Warszawa-Ok%C4%99cie" TargetMode="External"/><Relationship Id="rId94" Type="http://schemas.openxmlformats.org/officeDocument/2006/relationships/hyperlink" Target="https://pl.wikipedia.org/wiki/Lotnisko_%C5%BBar" TargetMode="External"/><Relationship Id="rId4" Type="http://schemas.openxmlformats.org/officeDocument/2006/relationships/hyperlink" Target="https://pl.wikipedia.org/wiki/Port_lotniczy_Bydgoszcz-Szwederowo" TargetMode="External"/><Relationship Id="rId9" Type="http://schemas.openxmlformats.org/officeDocument/2006/relationships/hyperlink" Target="https://pl.wikipedia.org/wiki/Lotnisko_Elbl%C4%85g" TargetMode="External"/><Relationship Id="rId13" Type="http://schemas.openxmlformats.org/officeDocument/2006/relationships/hyperlink" Target="https://pl.wikipedia.org/wiki/L%C4%85dowisko_G%C3%B3raszka" TargetMode="External"/><Relationship Id="rId18" Type="http://schemas.openxmlformats.org/officeDocument/2006/relationships/hyperlink" Target="https://pl.wikipedia.org/wiki/L%C4%85dowisko_Jastarnia" TargetMode="External"/><Relationship Id="rId39" Type="http://schemas.openxmlformats.org/officeDocument/2006/relationships/hyperlink" Target="https://pl.wikipedia.org/wiki/L%C4%85dowisko_Gry%C5%BAliny" TargetMode="External"/><Relationship Id="rId34" Type="http://schemas.openxmlformats.org/officeDocument/2006/relationships/hyperlink" Target="https://pl.wikipedia.org/wiki/Lotnisko_Legnica" TargetMode="External"/><Relationship Id="rId50" Type="http://schemas.openxmlformats.org/officeDocument/2006/relationships/hyperlink" Target="https://pl.wikipedia.org/wiki/Lotnisko_Nowy_S%C4%85cz-%C5%81ososina_Dolna" TargetMode="External"/><Relationship Id="rId55" Type="http://schemas.openxmlformats.org/officeDocument/2006/relationships/hyperlink" Target="https://pl.wikipedia.org/wiki/Lotnisko_Opole-Polska_Nowa_Wie%C5%9B" TargetMode="External"/><Relationship Id="rId76" Type="http://schemas.openxmlformats.org/officeDocument/2006/relationships/hyperlink" Target="https://pl.wikipedia.org/wiki/Lotnisko_Sochaczew-Bielice" TargetMode="External"/><Relationship Id="rId7" Type="http://schemas.openxmlformats.org/officeDocument/2006/relationships/hyperlink" Target="https://pl.wikipedia.org/w/index.php?title=Lotnisko_Dar%C5%82owo&amp;action=edit&amp;redlink=1" TargetMode="External"/><Relationship Id="rId71" Type="http://schemas.openxmlformats.org/officeDocument/2006/relationships/hyperlink" Target="https://pl.wikipedia.org/wiki/Lotnisko_Rybnik-Gotartowice" TargetMode="External"/><Relationship Id="rId92" Type="http://schemas.openxmlformats.org/officeDocument/2006/relationships/hyperlink" Target="https://pl.wikipedia.org/wiki/Port_lotniczy_Zielona_G%C3%B3ra-Babimost" TargetMode="External"/><Relationship Id="rId2" Type="http://schemas.openxmlformats.org/officeDocument/2006/relationships/hyperlink" Target="https://pl.wikipedia.org/wiki/Lotnisko_Bia%C5%82ystok-Krywlany" TargetMode="External"/><Relationship Id="rId29" Type="http://schemas.openxmlformats.org/officeDocument/2006/relationships/hyperlink" Target="https://pl.wikipedia.org/wiki/L%C4%85dowisko_Korne" TargetMode="External"/><Relationship Id="rId24" Type="http://schemas.openxmlformats.org/officeDocument/2006/relationships/hyperlink" Target="https://pl.wikipedia.org/wiki/Port_lotniczy_Katowice-Pyrzowice" TargetMode="External"/><Relationship Id="rId40" Type="http://schemas.openxmlformats.org/officeDocument/2006/relationships/hyperlink" Target="https://pl.wikipedia.org/wiki/Lotnisko_%C5%81ask" TargetMode="External"/><Relationship Id="rId45" Type="http://schemas.openxmlformats.org/officeDocument/2006/relationships/hyperlink" Target="https://pl.wikipedia.org/w/index.php?title=Lotnisko_Mi%C5%84sk_Mazowiecki&amp;action=edit&amp;redlink=1" TargetMode="External"/><Relationship Id="rId66" Type="http://schemas.openxmlformats.org/officeDocument/2006/relationships/hyperlink" Target="https://pl.wikipedia.org/wiki/L%C4%85dowisko_Pozna%C5%84-Zborowo" TargetMode="External"/><Relationship Id="rId87" Type="http://schemas.openxmlformats.org/officeDocument/2006/relationships/hyperlink" Target="https://pl.wikipedia.org/wiki/L%C4%85dowisko_Watorowo" TargetMode="External"/><Relationship Id="rId61" Type="http://schemas.openxmlformats.org/officeDocument/2006/relationships/hyperlink" Target="https://pl.wikipedia.org/wiki/Lotnisko_P%C5%82ock" TargetMode="External"/><Relationship Id="rId82" Type="http://schemas.openxmlformats.org/officeDocument/2006/relationships/hyperlink" Target="https://pl.wikipedia.org/wiki/Lotnisko_%C5%9Awidnik" TargetMode="External"/><Relationship Id="rId19" Type="http://schemas.openxmlformats.org/officeDocument/2006/relationships/hyperlink" Target="https://pl.wikipedia.org/wiki/Lotnisko_Jelenia_G%C3%B3ra" TargetMode="External"/><Relationship Id="rId14" Type="http://schemas.openxmlformats.org/officeDocument/2006/relationships/hyperlink" Target="https://pl.wikipedia.org/wiki/Lotnisko_Grudzi%C4%85dz-Lisie_K%C4%85ty" TargetMode="External"/><Relationship Id="rId30" Type="http://schemas.openxmlformats.org/officeDocument/2006/relationships/hyperlink" Target="https://pl.wikipedia.org/wiki/Lotnisko_Koszalin-Zegrze_Pomorskie" TargetMode="External"/><Relationship Id="rId35" Type="http://schemas.openxmlformats.org/officeDocument/2006/relationships/hyperlink" Target="https://pl.wikipedia.org/wiki/Lotnisko_Leszno-Strzy%C5%BCewice" TargetMode="External"/><Relationship Id="rId56" Type="http://schemas.openxmlformats.org/officeDocument/2006/relationships/hyperlink" Target="https://pl.wikipedia.org/wiki/L%C4%85dowisko_Ostr%C3%B3w_Mazowiecka-Gr%C4%85dy" TargetMode="External"/><Relationship Id="rId77" Type="http://schemas.openxmlformats.org/officeDocument/2006/relationships/hyperlink" Target="https://pl.wikipedia.org/wiki/Lotnisko_Stalowa_Wola-Turb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4"/>
  <sheetViews>
    <sheetView showGridLines="0" tabSelected="1" workbookViewId="0">
      <selection activeCell="M25" sqref="M25:M26"/>
    </sheetView>
  </sheetViews>
  <sheetFormatPr baseColWidth="10" defaultColWidth="16.33203125" defaultRowHeight="18" customHeight="1"/>
  <cols>
    <col min="1" max="3" width="7.83203125" style="1" customWidth="1"/>
    <col min="4" max="4" width="6.6640625" style="1" customWidth="1"/>
    <col min="5" max="5" width="9" style="1" customWidth="1"/>
    <col min="6" max="10" width="7.83203125" style="1" customWidth="1"/>
    <col min="11" max="11" width="9.5" style="1" customWidth="1"/>
    <col min="12" max="12" width="7.1640625" style="1" customWidth="1"/>
    <col min="13" max="15" width="7.83203125" style="1" customWidth="1"/>
    <col min="16" max="16" width="16.33203125" style="1" customWidth="1"/>
    <col min="17" max="17" width="7.83203125" style="1" customWidth="1"/>
    <col min="18" max="24" width="16.33203125" style="1" customWidth="1"/>
    <col min="25" max="25" width="16.33203125" style="1" hidden="1" customWidth="1"/>
    <col min="26" max="26" width="15.83203125" style="57" customWidth="1"/>
    <col min="27" max="27" width="4.6640625" style="57" customWidth="1"/>
    <col min="28" max="28" width="5.6640625" style="57" customWidth="1"/>
    <col min="29" max="29" width="6.1640625" style="57" customWidth="1"/>
    <col min="30" max="30" width="6" style="57" customWidth="1"/>
    <col min="31" max="256" width="16.33203125" style="57" customWidth="1"/>
  </cols>
  <sheetData>
    <row r="1" spans="1:25" ht="47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  <c r="P1" s="2"/>
      <c r="Q1" s="3"/>
      <c r="R1" s="4" t="s">
        <v>1</v>
      </c>
      <c r="S1" s="5" t="s">
        <v>2</v>
      </c>
      <c r="T1" s="5" t="s">
        <v>3</v>
      </c>
      <c r="U1" s="5" t="s">
        <v>4</v>
      </c>
      <c r="V1" s="5" t="s">
        <v>5</v>
      </c>
      <c r="W1" s="5" t="s">
        <v>6</v>
      </c>
      <c r="X1" s="6" t="s">
        <v>7</v>
      </c>
      <c r="Y1" s="7"/>
    </row>
    <row r="2" spans="1:25" ht="21.75" customHeight="1">
      <c r="A2" s="97" t="s">
        <v>8</v>
      </c>
      <c r="B2" s="90"/>
      <c r="C2" s="95"/>
      <c r="D2" s="89" t="s">
        <v>9</v>
      </c>
      <c r="E2" s="90"/>
      <c r="F2" s="95"/>
      <c r="G2" s="89" t="s">
        <v>10</v>
      </c>
      <c r="H2" s="90"/>
      <c r="I2" s="95"/>
      <c r="J2" s="89" t="s">
        <v>11</v>
      </c>
      <c r="K2" s="90"/>
      <c r="L2" s="95"/>
      <c r="M2" s="89" t="s">
        <v>12</v>
      </c>
      <c r="N2" s="90"/>
      <c r="O2" s="91"/>
      <c r="P2" s="2"/>
      <c r="Q2" s="8"/>
      <c r="R2" s="190" t="s">
        <v>13</v>
      </c>
      <c r="S2" s="188" t="s">
        <v>14</v>
      </c>
      <c r="T2" s="186">
        <v>1110</v>
      </c>
      <c r="U2" s="186">
        <v>909</v>
      </c>
      <c r="V2" s="188" t="s">
        <v>15</v>
      </c>
      <c r="W2" s="186">
        <v>122.7</v>
      </c>
      <c r="X2" s="184"/>
      <c r="Y2" s="9"/>
    </row>
    <row r="3" spans="1:25" ht="33" customHeight="1">
      <c r="A3" s="98">
        <v>42198</v>
      </c>
      <c r="B3" s="93"/>
      <c r="C3" s="96"/>
      <c r="D3" s="92" t="s">
        <v>16</v>
      </c>
      <c r="E3" s="93"/>
      <c r="F3" s="96"/>
      <c r="G3" s="92" t="s">
        <v>17</v>
      </c>
      <c r="H3" s="93"/>
      <c r="I3" s="96"/>
      <c r="J3" s="92" t="s">
        <v>18</v>
      </c>
      <c r="K3" s="93"/>
      <c r="L3" s="96"/>
      <c r="M3" s="92" t="s">
        <v>19</v>
      </c>
      <c r="N3" s="93"/>
      <c r="O3" s="94"/>
      <c r="P3" s="2"/>
      <c r="Q3" s="10"/>
      <c r="R3" s="191"/>
      <c r="S3" s="189"/>
      <c r="T3" s="195"/>
      <c r="U3" s="189"/>
      <c r="V3" s="189"/>
      <c r="W3" s="189"/>
      <c r="X3" s="194"/>
      <c r="Y3" s="11"/>
    </row>
    <row r="4" spans="1:25" ht="24" customHeight="1">
      <c r="A4" s="102" t="s">
        <v>20</v>
      </c>
      <c r="B4" s="103"/>
      <c r="C4" s="103"/>
      <c r="D4" s="103"/>
      <c r="E4" s="115"/>
      <c r="F4" s="116" t="s">
        <v>21</v>
      </c>
      <c r="G4" s="103"/>
      <c r="H4" s="103"/>
      <c r="I4" s="103"/>
      <c r="J4" s="105"/>
      <c r="K4" s="102" t="s">
        <v>22</v>
      </c>
      <c r="L4" s="103"/>
      <c r="M4" s="103"/>
      <c r="N4" s="104">
        <v>15</v>
      </c>
      <c r="O4" s="105"/>
      <c r="P4" s="2"/>
      <c r="Q4" s="12"/>
      <c r="R4" s="190" t="s">
        <v>23</v>
      </c>
      <c r="S4" s="188" t="s">
        <v>24</v>
      </c>
      <c r="T4" s="186">
        <v>2800</v>
      </c>
      <c r="U4" s="186">
        <v>1007</v>
      </c>
      <c r="V4" s="188" t="s">
        <v>15</v>
      </c>
      <c r="W4" s="186">
        <v>129.25</v>
      </c>
      <c r="X4" s="184"/>
      <c r="Y4" s="13"/>
    </row>
    <row r="5" spans="1:25" ht="23" customHeight="1">
      <c r="A5" s="263" t="s">
        <v>25</v>
      </c>
      <c r="B5" s="118"/>
      <c r="C5" s="119">
        <v>119.68</v>
      </c>
      <c r="D5" s="118"/>
      <c r="E5" s="14"/>
      <c r="F5" s="117" t="s">
        <v>26</v>
      </c>
      <c r="G5" s="118"/>
      <c r="H5" s="119">
        <v>116.6</v>
      </c>
      <c r="I5" s="118"/>
      <c r="J5" s="120"/>
      <c r="K5" s="106" t="s">
        <v>27</v>
      </c>
      <c r="L5" s="107"/>
      <c r="M5" s="107"/>
      <c r="N5" s="108">
        <v>340</v>
      </c>
      <c r="O5" s="109"/>
      <c r="P5" s="2"/>
      <c r="Q5" s="12"/>
      <c r="R5" s="191"/>
      <c r="S5" s="187"/>
      <c r="T5" s="193"/>
      <c r="U5" s="187"/>
      <c r="V5" s="189"/>
      <c r="W5" s="187"/>
      <c r="X5" s="185"/>
      <c r="Y5" s="15"/>
    </row>
    <row r="6" spans="1:25" ht="23" customHeight="1">
      <c r="A6" s="262" t="s">
        <v>28</v>
      </c>
      <c r="B6" s="124"/>
      <c r="C6" s="123">
        <v>123.93</v>
      </c>
      <c r="D6" s="124"/>
      <c r="E6" s="17" t="s">
        <v>29</v>
      </c>
      <c r="F6" s="127" t="s">
        <v>30</v>
      </c>
      <c r="G6" s="124"/>
      <c r="H6" s="123">
        <v>114.9</v>
      </c>
      <c r="I6" s="124"/>
      <c r="J6" s="125"/>
      <c r="K6" s="106" t="s">
        <v>31</v>
      </c>
      <c r="L6" s="107"/>
      <c r="M6" s="107"/>
      <c r="N6" s="108">
        <v>100</v>
      </c>
      <c r="O6" s="109"/>
      <c r="P6" s="2"/>
      <c r="Q6" s="12"/>
      <c r="R6" s="190" t="s">
        <v>32</v>
      </c>
      <c r="S6" s="188" t="s">
        <v>33</v>
      </c>
      <c r="T6" s="188" t="s">
        <v>34</v>
      </c>
      <c r="U6" s="186">
        <v>833</v>
      </c>
      <c r="V6" s="188" t="s">
        <v>35</v>
      </c>
      <c r="W6" s="186">
        <v>122.3</v>
      </c>
      <c r="X6" s="184"/>
      <c r="Y6" s="15"/>
    </row>
    <row r="7" spans="1:25" ht="23" customHeight="1">
      <c r="A7" s="262" t="s">
        <v>36</v>
      </c>
      <c r="B7" s="124"/>
      <c r="C7" s="123">
        <v>118.72499999999999</v>
      </c>
      <c r="D7" s="124"/>
      <c r="E7" s="17" t="s">
        <v>29</v>
      </c>
      <c r="F7" s="265" t="s">
        <v>37</v>
      </c>
      <c r="G7" s="124"/>
      <c r="H7" s="123">
        <v>117.3</v>
      </c>
      <c r="I7" s="124"/>
      <c r="J7" s="125"/>
      <c r="K7" s="106" t="s">
        <v>38</v>
      </c>
      <c r="L7" s="107"/>
      <c r="M7" s="107"/>
      <c r="N7" s="110"/>
      <c r="O7" s="109"/>
      <c r="P7" s="2"/>
      <c r="Q7" s="12"/>
      <c r="R7" s="191"/>
      <c r="S7" s="187"/>
      <c r="T7" s="193"/>
      <c r="U7" s="187"/>
      <c r="V7" s="187"/>
      <c r="W7" s="187"/>
      <c r="X7" s="185"/>
      <c r="Y7" s="15"/>
    </row>
    <row r="8" spans="1:25" ht="23" customHeight="1">
      <c r="A8" s="262" t="s">
        <v>39</v>
      </c>
      <c r="B8" s="124"/>
      <c r="C8" s="123">
        <v>122.3</v>
      </c>
      <c r="D8" s="124"/>
      <c r="E8" s="17" t="s">
        <v>40</v>
      </c>
      <c r="F8" s="127" t="s">
        <v>41</v>
      </c>
      <c r="G8" s="124"/>
      <c r="H8" s="123">
        <v>114.2</v>
      </c>
      <c r="I8" s="124"/>
      <c r="J8" s="125"/>
      <c r="K8" s="106" t="s">
        <v>42</v>
      </c>
      <c r="L8" s="107"/>
      <c r="M8" s="107"/>
      <c r="N8" s="110"/>
      <c r="O8" s="109"/>
      <c r="P8" s="2"/>
      <c r="Q8" s="12"/>
      <c r="R8" s="190" t="s">
        <v>43</v>
      </c>
      <c r="S8" s="192">
        <v>0.41935483870967699</v>
      </c>
      <c r="T8" s="186">
        <v>700</v>
      </c>
      <c r="U8" s="186">
        <v>833</v>
      </c>
      <c r="V8" s="188" t="s">
        <v>44</v>
      </c>
      <c r="W8" s="186">
        <v>136.42500000000001</v>
      </c>
      <c r="X8" s="184"/>
      <c r="Y8" s="15"/>
    </row>
    <row r="9" spans="1:25" ht="23" customHeight="1">
      <c r="A9" s="264"/>
      <c r="B9" s="124"/>
      <c r="C9" s="261"/>
      <c r="D9" s="124"/>
      <c r="E9" s="17"/>
      <c r="F9" s="127" t="s">
        <v>45</v>
      </c>
      <c r="G9" s="124"/>
      <c r="H9" s="123">
        <v>118.77500000000001</v>
      </c>
      <c r="I9" s="124"/>
      <c r="J9" s="125"/>
      <c r="K9" s="106" t="s">
        <v>46</v>
      </c>
      <c r="L9" s="107"/>
      <c r="M9" s="107"/>
      <c r="N9" s="110"/>
      <c r="O9" s="109"/>
      <c r="P9" s="2"/>
      <c r="Q9" s="12"/>
      <c r="R9" s="191"/>
      <c r="S9" s="187"/>
      <c r="T9" s="193"/>
      <c r="U9" s="187"/>
      <c r="V9" s="187"/>
      <c r="W9" s="187"/>
      <c r="X9" s="185"/>
      <c r="Y9" s="15"/>
    </row>
    <row r="10" spans="1:25" ht="24" customHeight="1">
      <c r="A10" s="121" t="s">
        <v>47</v>
      </c>
      <c r="B10" s="93"/>
      <c r="C10" s="126">
        <v>118.825</v>
      </c>
      <c r="D10" s="93"/>
      <c r="E10" s="18" t="s">
        <v>48</v>
      </c>
      <c r="F10" s="122" t="s">
        <v>49</v>
      </c>
      <c r="G10" s="93"/>
      <c r="H10" s="126">
        <v>127.15</v>
      </c>
      <c r="I10" s="93"/>
      <c r="J10" s="94"/>
      <c r="K10" s="111" t="s">
        <v>50</v>
      </c>
      <c r="L10" s="112"/>
      <c r="M10" s="112"/>
      <c r="N10" s="113"/>
      <c r="O10" s="114"/>
      <c r="P10" s="2"/>
      <c r="Q10" s="12"/>
      <c r="R10" s="190" t="s">
        <v>51</v>
      </c>
      <c r="S10" s="196"/>
      <c r="T10" s="196"/>
      <c r="U10" s="196"/>
      <c r="V10" s="196"/>
      <c r="W10" s="196"/>
      <c r="X10" s="184"/>
      <c r="Y10" s="19"/>
    </row>
    <row r="11" spans="1:25" ht="22" customHeight="1">
      <c r="A11" s="150" t="s">
        <v>52</v>
      </c>
      <c r="B11" s="151"/>
      <c r="C11" s="152" t="s">
        <v>53</v>
      </c>
      <c r="D11" s="153" t="s">
        <v>54</v>
      </c>
      <c r="E11" s="154" t="s">
        <v>55</v>
      </c>
      <c r="F11" s="154" t="s">
        <v>56</v>
      </c>
      <c r="G11" s="155" t="s">
        <v>57</v>
      </c>
      <c r="H11" s="156" t="s">
        <v>58</v>
      </c>
      <c r="I11" s="150" t="s">
        <v>59</v>
      </c>
      <c r="J11" s="154" t="s">
        <v>60</v>
      </c>
      <c r="K11" s="154" t="s">
        <v>61</v>
      </c>
      <c r="L11" s="152" t="s">
        <v>62</v>
      </c>
      <c r="M11" s="152" t="s">
        <v>63</v>
      </c>
      <c r="N11" s="154" t="s">
        <v>64</v>
      </c>
      <c r="O11" s="157" t="s">
        <v>65</v>
      </c>
      <c r="P11" s="2"/>
      <c r="Q11" s="175"/>
      <c r="R11" s="191"/>
      <c r="S11" s="187"/>
      <c r="T11" s="193"/>
      <c r="U11" s="187"/>
      <c r="V11" s="187"/>
      <c r="W11" s="187"/>
      <c r="X11" s="185"/>
      <c r="Y11" s="181"/>
    </row>
    <row r="12" spans="1:25" ht="15" customHeight="1">
      <c r="A12" s="128" t="s">
        <v>66</v>
      </c>
      <c r="B12" s="129"/>
      <c r="C12" s="129"/>
      <c r="D12" s="129"/>
      <c r="E12" s="129"/>
      <c r="F12" s="129"/>
      <c r="G12" s="140"/>
      <c r="H12" s="142"/>
      <c r="I12" s="130"/>
      <c r="J12" s="129"/>
      <c r="K12" s="129"/>
      <c r="L12" s="129"/>
      <c r="M12" s="129"/>
      <c r="N12" s="129"/>
      <c r="O12" s="140"/>
      <c r="P12" s="2"/>
      <c r="Q12" s="172"/>
      <c r="R12" s="190" t="s">
        <v>67</v>
      </c>
      <c r="S12" s="196"/>
      <c r="T12" s="196"/>
      <c r="U12" s="196"/>
      <c r="V12" s="196"/>
      <c r="W12" s="196"/>
      <c r="X12" s="184"/>
      <c r="Y12" s="177"/>
    </row>
    <row r="13" spans="1:25" ht="15" customHeight="1">
      <c r="A13" s="130"/>
      <c r="B13" s="129"/>
      <c r="C13" s="134">
        <v>113</v>
      </c>
      <c r="D13" s="137"/>
      <c r="E13" s="138">
        <f>IF(C13="","",IF(D13="",C13-Pomocniczy!$D$2,C13-D13))</f>
        <v>109</v>
      </c>
      <c r="F13" s="138">
        <f>IF(E13="","",IF($N$4="",0,ROUND(SIN(RADIANS(MOD($N$5+180,360)-E13))*$N$4*60/$N$6,0)))</f>
        <v>7</v>
      </c>
      <c r="G13" s="139">
        <f>IF(E13="","",MOD(E13-F13,360))</f>
        <v>102</v>
      </c>
      <c r="H13" s="141"/>
      <c r="I13" s="143">
        <v>111.3</v>
      </c>
      <c r="J13" s="144">
        <f>IF(I13="","",COS(RADIANS(MOD($N$5+180,360)-E13))*$N$4+$N$6)</f>
        <v>109.43980586574756</v>
      </c>
      <c r="K13" s="266">
        <f>IF(J13="","",TIME(0,0,I13/J13*3600))</f>
        <v>4.2372685185185187E-2</v>
      </c>
      <c r="L13" s="268">
        <f>TIME(0,0,($P$41-P14)*3600)</f>
        <v>4.2372685185185187E-2</v>
      </c>
      <c r="M13" s="145"/>
      <c r="N13" s="146">
        <f>IF(J13="","",J13/60*5)</f>
        <v>9.1199838221456293</v>
      </c>
      <c r="O13" s="147">
        <v>1300</v>
      </c>
      <c r="P13" s="20">
        <f>IF(I13="","",I13/J13)</f>
        <v>1.0169974180741364</v>
      </c>
      <c r="Q13" s="171"/>
      <c r="R13" s="197"/>
      <c r="S13" s="199"/>
      <c r="T13" s="199"/>
      <c r="U13" s="199"/>
      <c r="V13" s="199"/>
      <c r="W13" s="199"/>
      <c r="X13" s="201"/>
      <c r="Y13" s="176"/>
    </row>
    <row r="14" spans="1:25" ht="15" customHeight="1">
      <c r="A14" s="128" t="s">
        <v>68</v>
      </c>
      <c r="B14" s="129"/>
      <c r="C14" s="129"/>
      <c r="D14" s="129"/>
      <c r="E14" s="129"/>
      <c r="F14" s="129"/>
      <c r="G14" s="140"/>
      <c r="H14" s="142"/>
      <c r="I14" s="130"/>
      <c r="J14" s="129"/>
      <c r="K14" s="129"/>
      <c r="L14" s="269"/>
      <c r="M14" s="129"/>
      <c r="N14" s="129"/>
      <c r="O14" s="140"/>
      <c r="P14" s="20">
        <f>IF(P13="","",$P$41-P13)</f>
        <v>0.87940310293390067</v>
      </c>
      <c r="Q14" s="172"/>
      <c r="R14" s="198"/>
      <c r="S14" s="200"/>
      <c r="T14" s="200"/>
      <c r="U14" s="200"/>
      <c r="V14" s="200"/>
      <c r="W14" s="200"/>
      <c r="X14" s="202"/>
      <c r="Y14" s="177"/>
    </row>
    <row r="15" spans="1:25" ht="15" customHeight="1">
      <c r="A15" s="130"/>
      <c r="B15" s="129"/>
      <c r="C15" s="134">
        <v>114</v>
      </c>
      <c r="D15" s="137"/>
      <c r="E15" s="138">
        <f>IF(C15="","",IF(D15="",C15-Pomocniczy!$D$2,C15-D15))</f>
        <v>110</v>
      </c>
      <c r="F15" s="138">
        <f>IF(E15="","",IF($N$4="",0,ROUND(SIN(RADIANS(MOD($N$5+180,360)-E15))*$N$4*60/$N$6,0)))</f>
        <v>7</v>
      </c>
      <c r="G15" s="139">
        <f>IF(E15="","",MOD(E15-F15,360))</f>
        <v>103</v>
      </c>
      <c r="H15" s="141"/>
      <c r="I15" s="143">
        <v>88.2</v>
      </c>
      <c r="J15" s="144">
        <f>IF(I15="","",COS(RADIANS(MOD($N$5+180,360)-E15))*$N$4+$N$6)</f>
        <v>109.64181414529808</v>
      </c>
      <c r="K15" s="266">
        <f>IF(J15="","",TIME(0,0,I15/J15*3600))</f>
        <v>3.3506944444444443E-2</v>
      </c>
      <c r="L15" s="268">
        <f>TIME(0,0,($P$41-P16)*3600)</f>
        <v>7.5891203703703711E-2</v>
      </c>
      <c r="M15" s="267">
        <f>TIME(0,0,P14*3600)</f>
        <v>3.6631944444444446E-2</v>
      </c>
      <c r="N15" s="146">
        <f>IF(J15="","",J15/60*5)</f>
        <v>9.1368178454415077</v>
      </c>
      <c r="O15" s="147">
        <v>1300</v>
      </c>
      <c r="P15" s="20">
        <f>IF(I15="","",I15/J15)</f>
        <v>0.80443761978542927</v>
      </c>
      <c r="Q15" s="174"/>
      <c r="R15" s="22"/>
      <c r="S15" s="22"/>
      <c r="T15" s="22"/>
      <c r="U15" s="22"/>
      <c r="V15" s="22"/>
      <c r="W15" s="22"/>
      <c r="X15" s="23"/>
      <c r="Y15" s="178"/>
    </row>
    <row r="16" spans="1:25" ht="15" customHeight="1">
      <c r="A16" s="128" t="s">
        <v>69</v>
      </c>
      <c r="B16" s="129"/>
      <c r="C16" s="129"/>
      <c r="D16" s="129"/>
      <c r="E16" s="129"/>
      <c r="F16" s="129"/>
      <c r="G16" s="140"/>
      <c r="H16" s="142"/>
      <c r="I16" s="130"/>
      <c r="J16" s="129"/>
      <c r="K16" s="129"/>
      <c r="L16" s="269"/>
      <c r="M16" s="129"/>
      <c r="N16" s="129"/>
      <c r="O16" s="140"/>
      <c r="P16" s="20">
        <f>IF(P15="","",P14-P15)</f>
        <v>7.4965483148471401E-2</v>
      </c>
      <c r="Q16" s="172"/>
      <c r="R16" s="233" t="s">
        <v>70</v>
      </c>
      <c r="S16" s="234"/>
      <c r="T16" s="234"/>
      <c r="U16" s="234"/>
      <c r="V16" s="235"/>
      <c r="W16" s="249">
        <v>6</v>
      </c>
      <c r="X16" s="24"/>
      <c r="Y16" s="179"/>
    </row>
    <row r="17" spans="1:25" ht="15" customHeight="1">
      <c r="A17" s="130"/>
      <c r="B17" s="129"/>
      <c r="C17" s="134">
        <v>124</v>
      </c>
      <c r="D17" s="137"/>
      <c r="E17" s="138">
        <f>IF(C17="","",IF(D17="",C17-Pomocniczy!$D$2,C17-D17))</f>
        <v>120</v>
      </c>
      <c r="F17" s="138">
        <f>IF(E17="","",IF($N$4="",0,ROUND(SIN(RADIANS(MOD($N$5+180,360)-E17))*$N$4*60/$N$6,0)))</f>
        <v>6</v>
      </c>
      <c r="G17" s="139">
        <f>IF(E17="","",MOD(E17-F17,360))</f>
        <v>114</v>
      </c>
      <c r="H17" s="141"/>
      <c r="I17" s="143">
        <v>7</v>
      </c>
      <c r="J17" s="144">
        <f>IF(I17="","",COS(RADIANS(MOD($N$5+180,360)-E17))*$N$4+$N$6)</f>
        <v>111.49066664678467</v>
      </c>
      <c r="K17" s="266">
        <f>IF(J17="","",TIME(0,0,I17/J17*3600))</f>
        <v>2.615740740740741E-3</v>
      </c>
      <c r="L17" s="268">
        <f>TIME(0,0,($P$41-P18)*3600)</f>
        <v>7.8506944444444435E-2</v>
      </c>
      <c r="M17" s="267">
        <f>TIME(0,0,P16*3600)</f>
        <v>3.1134259259259257E-3</v>
      </c>
      <c r="N17" s="146">
        <f>IF(J17="","",J17/60*5)</f>
        <v>9.2908888872320556</v>
      </c>
      <c r="O17" s="147">
        <v>1300</v>
      </c>
      <c r="P17" s="20">
        <f>IF(I17="","",I17/J17)</f>
        <v>6.2785524658999572E-2</v>
      </c>
      <c r="Q17" s="171"/>
      <c r="R17" s="236"/>
      <c r="S17" s="234"/>
      <c r="T17" s="234"/>
      <c r="U17" s="234"/>
      <c r="V17" s="235"/>
      <c r="W17" s="250"/>
      <c r="X17" s="25"/>
      <c r="Y17" s="178"/>
    </row>
    <row r="18" spans="1:25" ht="15" customHeight="1">
      <c r="A18" s="128" t="s">
        <v>71</v>
      </c>
      <c r="B18" s="129"/>
      <c r="C18" s="129"/>
      <c r="D18" s="129"/>
      <c r="E18" s="129"/>
      <c r="F18" s="129"/>
      <c r="G18" s="140"/>
      <c r="H18" s="142"/>
      <c r="I18" s="130"/>
      <c r="J18" s="129"/>
      <c r="K18" s="129"/>
      <c r="L18" s="269"/>
      <c r="M18" s="129"/>
      <c r="N18" s="129"/>
      <c r="O18" s="140"/>
      <c r="P18" s="20">
        <f>IF(P17="","",P16-P17)</f>
        <v>1.2179958489471829E-2</v>
      </c>
      <c r="Q18" s="172"/>
      <c r="R18" s="253" t="s">
        <v>72</v>
      </c>
      <c r="S18" s="254"/>
      <c r="T18" s="237" t="s">
        <v>73</v>
      </c>
      <c r="U18" s="237" t="s">
        <v>74</v>
      </c>
      <c r="V18" s="237" t="s">
        <v>75</v>
      </c>
      <c r="W18" s="237" t="s">
        <v>73</v>
      </c>
      <c r="X18" s="251" t="s">
        <v>74</v>
      </c>
      <c r="Y18" s="177"/>
    </row>
    <row r="19" spans="1:25" ht="15" customHeight="1">
      <c r="A19" s="130"/>
      <c r="B19" s="129"/>
      <c r="C19" s="134">
        <v>169</v>
      </c>
      <c r="D19" s="137"/>
      <c r="E19" s="138">
        <f>IF(C19="","",IF(D19="",C19-Pomocniczy!$D$2,C19-D19))</f>
        <v>165</v>
      </c>
      <c r="F19" s="138">
        <f>IF(E19="","",IF($N$4="",0,ROUND(SIN(RADIANS(MOD($N$5+180,360)-E19))*$N$4*60/$N$6,0)))</f>
        <v>-1</v>
      </c>
      <c r="G19" s="139">
        <f>IF(E19="","",MOD(E19-F19,360))</f>
        <v>166</v>
      </c>
      <c r="H19" s="141"/>
      <c r="I19" s="143">
        <v>1.4</v>
      </c>
      <c r="J19" s="144">
        <f>IF(I19="","",COS(RADIANS(MOD($N$5+180,360)-E19))*$N$4+$N$6)</f>
        <v>114.94292047137618</v>
      </c>
      <c r="K19" s="266">
        <f>IF(J19="","",TIME(0,0,I19/J19*3600))</f>
        <v>4.9768518518518521E-4</v>
      </c>
      <c r="L19" s="268">
        <f>TIME(0,0,($P$41-P20)*3600)</f>
        <v>7.90162037037037E-2</v>
      </c>
      <c r="M19" s="267">
        <f>TIME(0,0,P18*3600)</f>
        <v>4.9768518518518521E-4</v>
      </c>
      <c r="N19" s="146">
        <f>IF(J19="","",J19/60*5)</f>
        <v>9.5785767059480147</v>
      </c>
      <c r="O19" s="147">
        <v>1300</v>
      </c>
      <c r="P19" s="20">
        <f>IF(I19="","",I19/J19)</f>
        <v>1.2179958489471622E-2</v>
      </c>
      <c r="Q19" s="171"/>
      <c r="R19" s="255"/>
      <c r="S19" s="238"/>
      <c r="T19" s="238"/>
      <c r="U19" s="238"/>
      <c r="V19" s="238"/>
      <c r="W19" s="238"/>
      <c r="X19" s="252"/>
      <c r="Y19" s="176"/>
    </row>
    <row r="20" spans="1:25" ht="15" customHeight="1">
      <c r="A20" s="128" t="s">
        <v>17</v>
      </c>
      <c r="B20" s="129"/>
      <c r="C20" s="129"/>
      <c r="D20" s="129"/>
      <c r="E20" s="129"/>
      <c r="F20" s="129"/>
      <c r="G20" s="140"/>
      <c r="H20" s="142"/>
      <c r="I20" s="130"/>
      <c r="J20" s="129"/>
      <c r="K20" s="129"/>
      <c r="L20" s="269"/>
      <c r="M20" s="129"/>
      <c r="N20" s="129"/>
      <c r="O20" s="140"/>
      <c r="P20" s="20">
        <f>IF(P19="","",P18-P19)</f>
        <v>2.0643209364124004E-16</v>
      </c>
      <c r="Q20" s="172"/>
      <c r="R20" s="203" t="s">
        <v>76</v>
      </c>
      <c r="S20" s="246"/>
      <c r="T20" s="243">
        <v>5</v>
      </c>
      <c r="U20" s="239">
        <f>(T20*W16)/60</f>
        <v>0.5</v>
      </c>
      <c r="V20" s="241" t="s">
        <v>77</v>
      </c>
      <c r="W20" s="243">
        <v>0</v>
      </c>
      <c r="X20" s="228">
        <f>(W20*W16)/60</f>
        <v>0</v>
      </c>
      <c r="Y20" s="177"/>
    </row>
    <row r="21" spans="1:25" ht="15" customHeight="1">
      <c r="A21" s="130"/>
      <c r="B21" s="129"/>
      <c r="C21" s="135"/>
      <c r="D21" s="137"/>
      <c r="E21" s="167" t="str">
        <f>IF(C21="","",IF(D21="",C21-Pomocniczy!$D$2,C21-D21))</f>
        <v/>
      </c>
      <c r="F21" s="167" t="str">
        <f>IF(E21="","",IF($N$4="",0,ROUND(SIN(RADIANS(MOD($N$5+180,360)-E21))*$N$4*60/$N$6,0)))</f>
        <v/>
      </c>
      <c r="G21" s="168" t="str">
        <f>IF(E21="","",MOD(E21-F21,360))</f>
        <v/>
      </c>
      <c r="H21" s="141"/>
      <c r="I21" s="143"/>
      <c r="J21" s="167" t="str">
        <f>IF(I21="","",COS(RADIANS(MOD($N$5+180,360)-E21))*$N$4+$N$6)</f>
        <v/>
      </c>
      <c r="K21" s="167" t="str">
        <f>IF(J21="","",TIME(0,0,I21/J21*3600))</f>
        <v/>
      </c>
      <c r="L21" s="135" t="e">
        <f>TIME(0,0,($P$41-P22)*3600)</f>
        <v>#VALUE!</v>
      </c>
      <c r="M21" s="135">
        <f>TIME(0,0,P20*3600)</f>
        <v>0</v>
      </c>
      <c r="N21" s="167" t="str">
        <f>IF(J21="","",J21/60*5)</f>
        <v/>
      </c>
      <c r="O21" s="148"/>
      <c r="P21" s="26" t="str">
        <f>IF(I21="","",I21/J21)</f>
        <v/>
      </c>
      <c r="Q21" s="171"/>
      <c r="R21" s="247"/>
      <c r="S21" s="246"/>
      <c r="T21" s="244"/>
      <c r="U21" s="239"/>
      <c r="V21" s="187"/>
      <c r="W21" s="244"/>
      <c r="X21" s="228"/>
      <c r="Y21" s="176"/>
    </row>
    <row r="22" spans="1:25" ht="15" customHeight="1">
      <c r="A22" s="131"/>
      <c r="B22" s="129"/>
      <c r="C22" s="129"/>
      <c r="D22" s="129"/>
      <c r="E22" s="129"/>
      <c r="F22" s="129"/>
      <c r="G22" s="140"/>
      <c r="H22" s="142"/>
      <c r="I22" s="130"/>
      <c r="J22" s="129"/>
      <c r="K22" s="129"/>
      <c r="L22" s="129"/>
      <c r="M22" s="129"/>
      <c r="N22" s="129"/>
      <c r="O22" s="140"/>
      <c r="P22" s="26" t="str">
        <f>IF(P21="","",P20-P21)</f>
        <v/>
      </c>
      <c r="Q22" s="172"/>
      <c r="R22" s="203" t="s">
        <v>78</v>
      </c>
      <c r="S22" s="204"/>
      <c r="T22" s="248">
        <v>6</v>
      </c>
      <c r="U22" s="239">
        <f>(T22*W16)/60</f>
        <v>0.6</v>
      </c>
      <c r="V22" s="241" t="s">
        <v>79</v>
      </c>
      <c r="W22" s="248">
        <v>45</v>
      </c>
      <c r="X22" s="228">
        <f>(W22*W16)/60</f>
        <v>4.5</v>
      </c>
      <c r="Y22" s="177"/>
    </row>
    <row r="23" spans="1:25" ht="15" customHeight="1">
      <c r="A23" s="130"/>
      <c r="B23" s="129"/>
      <c r="C23" s="135"/>
      <c r="D23" s="137"/>
      <c r="E23" s="167" t="str">
        <f>IF(C23="","",IF(D23="",C23-Pomocniczy!$D$2,C23-D23))</f>
        <v/>
      </c>
      <c r="F23" s="167" t="str">
        <f>IF(E23="","",IF($N$4="",0,ROUND(SIN(RADIANS(MOD($N$5+180,360)-E23))*$N$4*60/$N$6,0)))</f>
        <v/>
      </c>
      <c r="G23" s="168" t="str">
        <f>IF(E23="","",MOD(E23-F23,360))</f>
        <v/>
      </c>
      <c r="H23" s="141"/>
      <c r="I23" s="143"/>
      <c r="J23" s="167" t="str">
        <f>IF(I23="","",COS(RADIANS(MOD($N$5+180,360)-E23))*$N$4+$N$6)</f>
        <v/>
      </c>
      <c r="K23" s="167" t="str">
        <f>IF(J23="","",TIME(0,0,I23/J23*3600))</f>
        <v/>
      </c>
      <c r="L23" s="135" t="e">
        <f>TIME(0,0,($P$41-P24)*3600)</f>
        <v>#VALUE!</v>
      </c>
      <c r="M23" s="135" t="e">
        <f>TIME(0,0,P22*3600)</f>
        <v>#VALUE!</v>
      </c>
      <c r="N23" s="167" t="str">
        <f>IF(J23="","",J23/60*5)</f>
        <v/>
      </c>
      <c r="O23" s="148"/>
      <c r="P23" s="26" t="str">
        <f>IF(I23="","",I23/J23)</f>
        <v/>
      </c>
      <c r="Q23" s="171"/>
      <c r="R23" s="207"/>
      <c r="S23" s="204"/>
      <c r="T23" s="248"/>
      <c r="U23" s="239"/>
      <c r="V23" s="242"/>
      <c r="W23" s="248"/>
      <c r="X23" s="228"/>
      <c r="Y23" s="176"/>
    </row>
    <row r="24" spans="1:25" ht="15" customHeight="1">
      <c r="A24" s="131"/>
      <c r="B24" s="129"/>
      <c r="C24" s="129"/>
      <c r="D24" s="129"/>
      <c r="E24" s="129"/>
      <c r="F24" s="129"/>
      <c r="G24" s="140"/>
      <c r="H24" s="142"/>
      <c r="I24" s="130"/>
      <c r="J24" s="129"/>
      <c r="K24" s="129"/>
      <c r="L24" s="129"/>
      <c r="M24" s="129"/>
      <c r="N24" s="129"/>
      <c r="O24" s="140"/>
      <c r="P24" s="26" t="str">
        <f>IF(P23="","",P22-P23)</f>
        <v/>
      </c>
      <c r="Q24" s="172"/>
      <c r="R24" s="203" t="s">
        <v>80</v>
      </c>
      <c r="S24" s="204"/>
      <c r="T24" s="231">
        <f>P41*60</f>
        <v>113.78403126048222</v>
      </c>
      <c r="U24" s="239">
        <f>(T24*W16)/60</f>
        <v>11.378403126048223</v>
      </c>
      <c r="V24" s="241" t="s">
        <v>81</v>
      </c>
      <c r="W24" s="231">
        <f>T28+W22</f>
        <v>174.78403126048221</v>
      </c>
      <c r="X24" s="228">
        <f>U28+X22</f>
        <v>17.478403126048221</v>
      </c>
      <c r="Y24" s="177"/>
    </row>
    <row r="25" spans="1:25" ht="15" customHeight="1">
      <c r="A25" s="130"/>
      <c r="B25" s="129"/>
      <c r="C25" s="135"/>
      <c r="D25" s="137"/>
      <c r="E25" s="167" t="str">
        <f>IF(C25="","",IF(D25="",C25-Pomocniczy!$D$2,C25-D25))</f>
        <v/>
      </c>
      <c r="F25" s="167" t="str">
        <f>IF(E25="","",IF($N$4="",0,ROUND(SIN(RADIANS(MOD($N$5+180,360)-E25))*$N$4*60/$N$6,0)))</f>
        <v/>
      </c>
      <c r="G25" s="168" t="str">
        <f>IF(E25="","",MOD(E25-F25,360))</f>
        <v/>
      </c>
      <c r="H25" s="141"/>
      <c r="I25" s="143"/>
      <c r="J25" s="167" t="str">
        <f>IF(I25="","",COS(RADIANS(MOD($N$5+180,360)-E25))*$N$4+$N$6)</f>
        <v/>
      </c>
      <c r="K25" s="167" t="str">
        <f>IF(J25="","",TIME(0,0,I25/J25*3600))</f>
        <v/>
      </c>
      <c r="L25" s="135" t="e">
        <f>TIME(0,0,($P$41-P26)*3600)</f>
        <v>#VALUE!</v>
      </c>
      <c r="M25" s="135" t="e">
        <f>TIME(0,0,P24*3600)</f>
        <v>#VALUE!</v>
      </c>
      <c r="N25" s="167" t="str">
        <f>IF(J25="","",J25/60*5)</f>
        <v/>
      </c>
      <c r="O25" s="148"/>
      <c r="P25" s="26" t="str">
        <f>IF(I25="","",I25/J25)</f>
        <v/>
      </c>
      <c r="Q25" s="171"/>
      <c r="R25" s="207"/>
      <c r="S25" s="204"/>
      <c r="T25" s="231"/>
      <c r="U25" s="239"/>
      <c r="V25" s="242"/>
      <c r="W25" s="231"/>
      <c r="X25" s="228"/>
      <c r="Y25" s="176"/>
    </row>
    <row r="26" spans="1:25" ht="15" customHeight="1">
      <c r="A26" s="131"/>
      <c r="B26" s="129"/>
      <c r="C26" s="129"/>
      <c r="D26" s="129"/>
      <c r="E26" s="129"/>
      <c r="F26" s="129"/>
      <c r="G26" s="140"/>
      <c r="H26" s="142"/>
      <c r="I26" s="130"/>
      <c r="J26" s="129"/>
      <c r="K26" s="129"/>
      <c r="L26" s="129"/>
      <c r="M26" s="129"/>
      <c r="N26" s="129"/>
      <c r="O26" s="140"/>
      <c r="P26" s="26" t="str">
        <f>IF(P25="","",P24-P25)</f>
        <v/>
      </c>
      <c r="Q26" s="172"/>
      <c r="R26" s="203" t="s">
        <v>82</v>
      </c>
      <c r="S26" s="204"/>
      <c r="T26" s="248">
        <v>5</v>
      </c>
      <c r="U26" s="256">
        <f>(T26*W16)/60</f>
        <v>0.5</v>
      </c>
      <c r="V26" s="241" t="s">
        <v>83</v>
      </c>
      <c r="W26" s="248">
        <v>0</v>
      </c>
      <c r="X26" s="228">
        <f>(W26*W16)/60</f>
        <v>0</v>
      </c>
      <c r="Y26" s="177"/>
    </row>
    <row r="27" spans="1:25" ht="15" customHeight="1">
      <c r="A27" s="130"/>
      <c r="B27" s="129"/>
      <c r="C27" s="135"/>
      <c r="D27" s="137"/>
      <c r="E27" s="167" t="str">
        <f>IF(C27="","",IF(D27="",C27-Pomocniczy!$D$2,C27-D27))</f>
        <v/>
      </c>
      <c r="F27" s="167" t="str">
        <f>IF(E27="","",IF($N$4="",0,ROUND(SIN(RADIANS(MOD($N$5+180,360)-E27))*$N$4*60/$N$6,0)))</f>
        <v/>
      </c>
      <c r="G27" s="168" t="str">
        <f>IF(E27="","",MOD(E27-F27,360))</f>
        <v/>
      </c>
      <c r="H27" s="141"/>
      <c r="I27" s="143"/>
      <c r="J27" s="167" t="str">
        <f>IF(I27="","",COS(RADIANS(MOD($N$5+180,360)-E27))*$N$4+$N$6)</f>
        <v/>
      </c>
      <c r="K27" s="167" t="str">
        <f>IF(J27="","",TIME(0,0,I27/J27*3600))</f>
        <v/>
      </c>
      <c r="L27" s="135" t="e">
        <f>TIME(0,0,($P$41-P28)*3600)</f>
        <v>#VALUE!</v>
      </c>
      <c r="M27" s="135" t="e">
        <f>TIME(0,0,P26*3600)</f>
        <v>#VALUE!</v>
      </c>
      <c r="N27" s="167" t="str">
        <f>IF(J27="","",J27/60*5)</f>
        <v/>
      </c>
      <c r="O27" s="148"/>
      <c r="P27" s="26" t="str">
        <f>IF(I27="","",I27/J27)</f>
        <v/>
      </c>
      <c r="Q27" s="171"/>
      <c r="R27" s="207"/>
      <c r="S27" s="204"/>
      <c r="T27" s="248"/>
      <c r="U27" s="257"/>
      <c r="V27" s="242"/>
      <c r="W27" s="248"/>
      <c r="X27" s="228"/>
      <c r="Y27" s="176"/>
    </row>
    <row r="28" spans="1:25" ht="15" customHeight="1">
      <c r="A28" s="131"/>
      <c r="B28" s="129"/>
      <c r="C28" s="129"/>
      <c r="D28" s="129"/>
      <c r="E28" s="129"/>
      <c r="F28" s="129"/>
      <c r="G28" s="140"/>
      <c r="H28" s="142"/>
      <c r="I28" s="130"/>
      <c r="J28" s="129"/>
      <c r="K28" s="129"/>
      <c r="L28" s="129"/>
      <c r="M28" s="129"/>
      <c r="N28" s="129"/>
      <c r="O28" s="140"/>
      <c r="P28" s="26" t="str">
        <f>IF(P27="","",P26-P27)</f>
        <v/>
      </c>
      <c r="Q28" s="172"/>
      <c r="R28" s="203" t="s">
        <v>84</v>
      </c>
      <c r="S28" s="204"/>
      <c r="T28" s="231">
        <f>T20+T22+T24+T26</f>
        <v>129.78403126048221</v>
      </c>
      <c r="U28" s="239">
        <f>U20+U22+U24+U26</f>
        <v>12.978403126048223</v>
      </c>
      <c r="V28" s="241" t="s">
        <v>85</v>
      </c>
      <c r="W28" s="231">
        <f>W24+W26</f>
        <v>174.78403126048221</v>
      </c>
      <c r="X28" s="228">
        <f>X24+X26</f>
        <v>17.478403126048221</v>
      </c>
      <c r="Y28" s="177"/>
    </row>
    <row r="29" spans="1:25" ht="15" customHeight="1">
      <c r="A29" s="130"/>
      <c r="B29" s="129"/>
      <c r="C29" s="135"/>
      <c r="D29" s="137"/>
      <c r="E29" s="167" t="str">
        <f>IF(C29="","",IF(D29="",C29-Pomocniczy!$D$2,C29-D29))</f>
        <v/>
      </c>
      <c r="F29" s="167" t="str">
        <f>IF(E29="","",IF($N$4="",0,ROUND(SIN(RADIANS(MOD($N$5+180,360)-E29))*$N$4*60/$N$6,0)))</f>
        <v/>
      </c>
      <c r="G29" s="168" t="str">
        <f>IF(E29="","",MOD(E29-F29,360))</f>
        <v/>
      </c>
      <c r="H29" s="141"/>
      <c r="I29" s="143"/>
      <c r="J29" s="167" t="str">
        <f>IF(I29="","",COS(RADIANS(MOD($N$5+180,360)-E29))*$N$4+$N$6)</f>
        <v/>
      </c>
      <c r="K29" s="167" t="str">
        <f>IF(J29="","",TIME(0,0,I29/J29*3600))</f>
        <v/>
      </c>
      <c r="L29" s="135"/>
      <c r="M29" s="135"/>
      <c r="N29" s="167" t="str">
        <f>IF(J29="","",J29/60*5)</f>
        <v/>
      </c>
      <c r="O29" s="148"/>
      <c r="P29" s="26" t="str">
        <f>IF(I29="","",I29/J29)</f>
        <v/>
      </c>
      <c r="Q29" s="171"/>
      <c r="R29" s="205"/>
      <c r="S29" s="206"/>
      <c r="T29" s="232"/>
      <c r="U29" s="240"/>
      <c r="V29" s="245"/>
      <c r="W29" s="232"/>
      <c r="X29" s="229"/>
      <c r="Y29" s="176"/>
    </row>
    <row r="30" spans="1:25" ht="15" customHeight="1">
      <c r="A30" s="131"/>
      <c r="B30" s="129"/>
      <c r="C30" s="129"/>
      <c r="D30" s="129"/>
      <c r="E30" s="129"/>
      <c r="F30" s="129"/>
      <c r="G30" s="140"/>
      <c r="H30" s="142"/>
      <c r="I30" s="130"/>
      <c r="J30" s="129"/>
      <c r="K30" s="129"/>
      <c r="L30" s="129"/>
      <c r="M30" s="129"/>
      <c r="N30" s="129"/>
      <c r="O30" s="140"/>
      <c r="P30" s="26" t="str">
        <f>IF(P29="","",P28-P29)</f>
        <v/>
      </c>
      <c r="Q30" s="173"/>
      <c r="R30" s="27"/>
      <c r="S30" s="27"/>
      <c r="T30" s="27"/>
      <c r="U30" s="27"/>
      <c r="V30" s="27"/>
      <c r="W30" s="27"/>
      <c r="X30" s="28"/>
      <c r="Y30" s="140"/>
    </row>
    <row r="31" spans="1:25" ht="15" customHeight="1">
      <c r="A31" s="130"/>
      <c r="B31" s="129"/>
      <c r="C31" s="135"/>
      <c r="D31" s="137"/>
      <c r="E31" s="167" t="str">
        <f>IF(C31="","",IF(D31="",C31-Pomocniczy!$D$2,C31-D31))</f>
        <v/>
      </c>
      <c r="F31" s="167" t="str">
        <f>IF(E31="","",IF($N$4="",0,ROUND(SIN(RADIANS(MOD($N$5+180,360)-E31))*$N$4*60/$N$6,0)))</f>
        <v/>
      </c>
      <c r="G31" s="168" t="str">
        <f>IF(E31="","",MOD(E31-F31,360))</f>
        <v/>
      </c>
      <c r="H31" s="141"/>
      <c r="I31" s="143"/>
      <c r="J31" s="167" t="str">
        <f>IF(I31="","",COS(RADIANS(MOD($N$5+180,360)-E31))*$N$4+$N$6)</f>
        <v/>
      </c>
      <c r="K31" s="167" t="str">
        <f>IF(J31="","",TIME(0,0,I31/J31*3600))</f>
        <v/>
      </c>
      <c r="L31" s="135"/>
      <c r="M31" s="135"/>
      <c r="N31" s="167" t="str">
        <f>IF(J31="","",J31/60*5)</f>
        <v/>
      </c>
      <c r="O31" s="148"/>
      <c r="P31" s="26" t="str">
        <f>IF(I31="","",I31/J31)</f>
        <v/>
      </c>
      <c r="Q31" s="171"/>
      <c r="R31" s="208" t="s">
        <v>86</v>
      </c>
      <c r="S31" s="209"/>
      <c r="T31" s="209"/>
      <c r="U31" s="212"/>
      <c r="V31" s="230" t="s">
        <v>87</v>
      </c>
      <c r="W31" s="209"/>
      <c r="X31" s="214"/>
      <c r="Y31" s="176"/>
    </row>
    <row r="32" spans="1:25" ht="15" customHeight="1">
      <c r="A32" s="131"/>
      <c r="B32" s="129"/>
      <c r="C32" s="129"/>
      <c r="D32" s="129"/>
      <c r="E32" s="129"/>
      <c r="F32" s="129"/>
      <c r="G32" s="140"/>
      <c r="H32" s="142"/>
      <c r="I32" s="130"/>
      <c r="J32" s="129"/>
      <c r="K32" s="129"/>
      <c r="L32" s="129"/>
      <c r="M32" s="129"/>
      <c r="N32" s="129"/>
      <c r="O32" s="140"/>
      <c r="P32" s="26" t="str">
        <f>IF(P31="","",P30-P31)</f>
        <v/>
      </c>
      <c r="Q32" s="172"/>
      <c r="R32" s="210"/>
      <c r="S32" s="211"/>
      <c r="T32" s="211"/>
      <c r="U32" s="213"/>
      <c r="V32" s="211"/>
      <c r="W32" s="211"/>
      <c r="X32" s="215"/>
      <c r="Y32" s="177"/>
    </row>
    <row r="33" spans="1:25" ht="15" customHeight="1">
      <c r="A33" s="130"/>
      <c r="B33" s="129"/>
      <c r="C33" s="135"/>
      <c r="D33" s="137"/>
      <c r="E33" s="167" t="str">
        <f>IF(C33="","",IF(D33="",C33-Pomocniczy!$D$2,C33-D33))</f>
        <v/>
      </c>
      <c r="F33" s="167" t="str">
        <f>IF(E33="","",IF($N$4="",0,ROUND(SIN(RADIANS(MOD($N$5+180,360)-E33))*$N$4*60/$N$6,0)))</f>
        <v/>
      </c>
      <c r="G33" s="168" t="str">
        <f>IF(E33="","",MOD(E33-F33,360))</f>
        <v/>
      </c>
      <c r="H33" s="141"/>
      <c r="I33" s="143"/>
      <c r="J33" s="167" t="str">
        <f>IF(I33="","",COS(RADIANS(MOD($N$5+180,360)-E33))*$N$4+$N$6)</f>
        <v/>
      </c>
      <c r="K33" s="167" t="str">
        <f>IF(J33="","",TIME(0,0,I33/J33*3600))</f>
        <v/>
      </c>
      <c r="L33" s="145"/>
      <c r="M33" s="145"/>
      <c r="N33" s="167" t="str">
        <f>IF(J33="","",J33/60*5)</f>
        <v/>
      </c>
      <c r="O33" s="148"/>
      <c r="P33" s="26" t="str">
        <f>IF(I33="","",I33/J33)</f>
        <v/>
      </c>
      <c r="Q33" s="174"/>
      <c r="R33" s="27"/>
      <c r="S33" s="27"/>
      <c r="T33" s="27"/>
      <c r="U33" s="27"/>
      <c r="V33" s="27"/>
      <c r="W33" s="27"/>
      <c r="X33" s="28"/>
      <c r="Y33" s="148"/>
    </row>
    <row r="34" spans="1:25" ht="15" customHeight="1">
      <c r="A34" s="131"/>
      <c r="B34" s="129"/>
      <c r="C34" s="129"/>
      <c r="D34" s="129"/>
      <c r="E34" s="129"/>
      <c r="F34" s="129"/>
      <c r="G34" s="140"/>
      <c r="H34" s="142"/>
      <c r="I34" s="130"/>
      <c r="J34" s="129"/>
      <c r="K34" s="129"/>
      <c r="L34" s="129"/>
      <c r="M34" s="129"/>
      <c r="N34" s="129"/>
      <c r="O34" s="140"/>
      <c r="P34" s="26" t="str">
        <f>IF(P33="","",P32-P33)</f>
        <v/>
      </c>
      <c r="Q34" s="172"/>
      <c r="R34" s="216" t="s">
        <v>88</v>
      </c>
      <c r="S34" s="217"/>
      <c r="T34" s="217"/>
      <c r="U34" s="217"/>
      <c r="V34" s="217"/>
      <c r="W34" s="217"/>
      <c r="X34" s="218"/>
      <c r="Y34" s="177"/>
    </row>
    <row r="35" spans="1:25" ht="15" customHeight="1">
      <c r="A35" s="130"/>
      <c r="B35" s="129"/>
      <c r="C35" s="135"/>
      <c r="D35" s="137"/>
      <c r="E35" s="167" t="str">
        <f>IF(C35="","",IF(D35="",C35-Pomocniczy!$D$2,C35-D35))</f>
        <v/>
      </c>
      <c r="F35" s="167" t="str">
        <f>IF(E35="","",IF($N$4="",0,ROUND(SIN(RADIANS(MOD($N$5+180,360)-E35))*$N$4*60/$N$6,0)))</f>
        <v/>
      </c>
      <c r="G35" s="168" t="str">
        <f>IF(E35="","",MOD(E35-F35,360))</f>
        <v/>
      </c>
      <c r="H35" s="141"/>
      <c r="I35" s="143"/>
      <c r="J35" s="167" t="str">
        <f>IF(I35="","",COS(RADIANS(MOD($N$5+180,360)-E35))*$N$4+$N$6)</f>
        <v/>
      </c>
      <c r="K35" s="167" t="str">
        <f>IF(J35="","",TIME(0,0,I35/J35*3600))</f>
        <v/>
      </c>
      <c r="L35" s="145"/>
      <c r="M35" s="145"/>
      <c r="N35" s="167" t="str">
        <f>IF(J35="","",J35/60*5)</f>
        <v/>
      </c>
      <c r="O35" s="148"/>
      <c r="P35" s="26" t="str">
        <f>IF(I35="","",I35/J35)</f>
        <v/>
      </c>
      <c r="Q35" s="171"/>
      <c r="R35" s="222"/>
      <c r="S35" s="223"/>
      <c r="T35" s="223"/>
      <c r="U35" s="223"/>
      <c r="V35" s="223"/>
      <c r="W35" s="223"/>
      <c r="X35" s="224"/>
      <c r="Y35" s="176"/>
    </row>
    <row r="36" spans="1:25" ht="15" customHeight="1">
      <c r="A36" s="131"/>
      <c r="B36" s="129"/>
      <c r="C36" s="129"/>
      <c r="D36" s="129"/>
      <c r="E36" s="129"/>
      <c r="F36" s="129"/>
      <c r="G36" s="140"/>
      <c r="H36" s="142"/>
      <c r="I36" s="130"/>
      <c r="J36" s="129"/>
      <c r="K36" s="129"/>
      <c r="L36" s="129"/>
      <c r="M36" s="129"/>
      <c r="N36" s="129"/>
      <c r="O36" s="140"/>
      <c r="P36" s="26" t="str">
        <f>IF(P35="","",P34-P35)</f>
        <v/>
      </c>
      <c r="Q36" s="172"/>
      <c r="R36" s="222"/>
      <c r="S36" s="223"/>
      <c r="T36" s="223"/>
      <c r="U36" s="223"/>
      <c r="V36" s="223"/>
      <c r="W36" s="223"/>
      <c r="X36" s="224"/>
      <c r="Y36" s="177"/>
    </row>
    <row r="37" spans="1:25" ht="15" customHeight="1">
      <c r="A37" s="130"/>
      <c r="B37" s="129"/>
      <c r="C37" s="135"/>
      <c r="D37" s="137"/>
      <c r="E37" s="167" t="str">
        <f>IF(C37="","",IF(D37="",C37-Pomocniczy!$D$2,C37-D37))</f>
        <v/>
      </c>
      <c r="F37" s="167" t="str">
        <f>IF(E37="","",IF($N$4="",0,ROUND(SIN(RADIANS(MOD($N$5+180,360)-E37))*$N$4*60/$N$6,0)))</f>
        <v/>
      </c>
      <c r="G37" s="168" t="str">
        <f>IF(E37="","",MOD(E37-F37,360))</f>
        <v/>
      </c>
      <c r="H37" s="141"/>
      <c r="I37" s="143"/>
      <c r="J37" s="167" t="str">
        <f>IF(I37="","",COS(RADIANS(MOD($N$5+180,360)-E37))*$N$4+$N$6)</f>
        <v/>
      </c>
      <c r="K37" s="167" t="str">
        <f>IF(J37="","",TIME(0,0,I37/J37*3600))</f>
        <v/>
      </c>
      <c r="L37" s="145"/>
      <c r="M37" s="145"/>
      <c r="N37" s="167" t="str">
        <f>IF(J37="","",J37/60*5)</f>
        <v/>
      </c>
      <c r="O37" s="148"/>
      <c r="P37" s="26" t="str">
        <f>IF(I37="","",I37/J37)</f>
        <v/>
      </c>
      <c r="Q37" s="171"/>
      <c r="R37" s="222"/>
      <c r="S37" s="223"/>
      <c r="T37" s="223"/>
      <c r="U37" s="223"/>
      <c r="V37" s="223"/>
      <c r="W37" s="223"/>
      <c r="X37" s="224"/>
      <c r="Y37" s="176"/>
    </row>
    <row r="38" spans="1:25" ht="15" customHeight="1">
      <c r="A38" s="131"/>
      <c r="B38" s="129"/>
      <c r="C38" s="129"/>
      <c r="D38" s="129"/>
      <c r="E38" s="129"/>
      <c r="F38" s="129"/>
      <c r="G38" s="140"/>
      <c r="H38" s="142"/>
      <c r="I38" s="130"/>
      <c r="J38" s="129"/>
      <c r="K38" s="129"/>
      <c r="L38" s="129"/>
      <c r="M38" s="129"/>
      <c r="N38" s="129"/>
      <c r="O38" s="140"/>
      <c r="P38" s="26" t="str">
        <f>IF(P37="","",P36-P37)</f>
        <v/>
      </c>
      <c r="Q38" s="172"/>
      <c r="R38" s="222"/>
      <c r="S38" s="223"/>
      <c r="T38" s="223"/>
      <c r="U38" s="223"/>
      <c r="V38" s="223"/>
      <c r="W38" s="223"/>
      <c r="X38" s="224"/>
      <c r="Y38" s="177"/>
    </row>
    <row r="39" spans="1:25" ht="15" customHeight="1">
      <c r="A39" s="130"/>
      <c r="B39" s="129"/>
      <c r="C39" s="135"/>
      <c r="D39" s="137"/>
      <c r="E39" s="167" t="str">
        <f>IF(C39="","",IF(D39="",C39-Pomocniczy!$D$2,C39-D39))</f>
        <v/>
      </c>
      <c r="F39" s="167" t="str">
        <f>IF(E39="","",IF($N$4="",0,ROUND(SIN(RADIANS(MOD($N$5+180,360)-E39))*$N$4*60/$N$6,0)))</f>
        <v/>
      </c>
      <c r="G39" s="168" t="str">
        <f>IF(E39="","",MOD(E39-F39,360))</f>
        <v/>
      </c>
      <c r="H39" s="141"/>
      <c r="I39" s="143"/>
      <c r="J39" s="167" t="str">
        <f>IF(I39="","",COS(RADIANS(MOD($N$5+180,360)-E39))*$N$4+$N$6)</f>
        <v/>
      </c>
      <c r="K39" s="167" t="str">
        <f>IF(J39="","",TIME(0,0,I39/J39*3600))</f>
        <v/>
      </c>
      <c r="L39" s="145"/>
      <c r="M39" s="145"/>
      <c r="N39" s="167" t="str">
        <f>IF(J39="","",J39/60*5)</f>
        <v/>
      </c>
      <c r="O39" s="148"/>
      <c r="P39" s="26" t="str">
        <f>IF(I39="","",I39/J39)</f>
        <v/>
      </c>
      <c r="Q39" s="171"/>
      <c r="R39" s="222"/>
      <c r="S39" s="223"/>
      <c r="T39" s="223"/>
      <c r="U39" s="223"/>
      <c r="V39" s="223"/>
      <c r="W39" s="223"/>
      <c r="X39" s="224"/>
      <c r="Y39" s="176"/>
    </row>
    <row r="40" spans="1:25" ht="15" customHeight="1">
      <c r="A40" s="131"/>
      <c r="B40" s="129"/>
      <c r="C40" s="136"/>
      <c r="D40" s="136"/>
      <c r="E40" s="136"/>
      <c r="F40" s="136"/>
      <c r="G40" s="133"/>
      <c r="H40" s="149"/>
      <c r="I40" s="130"/>
      <c r="J40" s="136"/>
      <c r="K40" s="129"/>
      <c r="L40" s="136"/>
      <c r="M40" s="136"/>
      <c r="N40" s="136"/>
      <c r="O40" s="133"/>
      <c r="P40" s="26" t="str">
        <f>IF(P39="","",P38-P39)</f>
        <v/>
      </c>
      <c r="Q40" s="172"/>
      <c r="R40" s="222"/>
      <c r="S40" s="223"/>
      <c r="T40" s="223"/>
      <c r="U40" s="223"/>
      <c r="V40" s="223"/>
      <c r="W40" s="223"/>
      <c r="X40" s="224"/>
      <c r="Y40" s="180"/>
    </row>
    <row r="41" spans="1:25" ht="15" customHeight="1">
      <c r="A41" s="132"/>
      <c r="B41" s="133"/>
      <c r="C41" s="29"/>
      <c r="D41" s="30"/>
      <c r="E41" s="30"/>
      <c r="F41" s="30"/>
      <c r="G41" s="30"/>
      <c r="H41" s="31"/>
      <c r="I41" s="164">
        <f>SUM(I13:I40)</f>
        <v>207.9</v>
      </c>
      <c r="J41" s="32"/>
      <c r="K41" s="166">
        <f>TIME(0,0,P41*3600)</f>
        <v>7.90162037037037E-2</v>
      </c>
      <c r="L41" s="29"/>
      <c r="M41" s="30"/>
      <c r="N41" s="30"/>
      <c r="O41" s="30"/>
      <c r="P41" s="33">
        <f>SUM(P13,P15,P17,P19,P21,P23,P25,P27,P29,P31,P33,P35,P37,P39)</f>
        <v>1.896400521008037</v>
      </c>
      <c r="Q41" s="34"/>
      <c r="R41" s="222"/>
      <c r="S41" s="223"/>
      <c r="T41" s="223"/>
      <c r="U41" s="223"/>
      <c r="V41" s="223"/>
      <c r="W41" s="223"/>
      <c r="X41" s="224"/>
      <c r="Y41" s="35"/>
    </row>
    <row r="42" spans="1:25" ht="23" customHeight="1">
      <c r="A42" s="36"/>
      <c r="B42" s="36"/>
      <c r="C42" s="37"/>
      <c r="D42" s="37"/>
      <c r="E42" s="37"/>
      <c r="F42" s="37"/>
      <c r="G42" s="37"/>
      <c r="H42" s="38"/>
      <c r="I42" s="165"/>
      <c r="J42" s="39"/>
      <c r="K42" s="165"/>
      <c r="L42" s="40"/>
      <c r="M42" s="37"/>
      <c r="N42" s="37"/>
      <c r="O42" s="37"/>
      <c r="P42" s="41"/>
      <c r="Q42" s="42"/>
      <c r="R42" s="225"/>
      <c r="S42" s="226"/>
      <c r="T42" s="226"/>
      <c r="U42" s="226"/>
      <c r="V42" s="226"/>
      <c r="W42" s="226"/>
      <c r="X42" s="227"/>
      <c r="Y42" s="43"/>
    </row>
    <row r="43" spans="1:25" ht="14.75" customHeight="1">
      <c r="A43" s="163" t="s">
        <v>89</v>
      </c>
      <c r="B43" s="151"/>
      <c r="C43" s="158"/>
      <c r="D43" s="158"/>
      <c r="E43" s="158"/>
      <c r="F43" s="158"/>
      <c r="G43" s="159"/>
      <c r="H43" s="160"/>
      <c r="I43" s="161"/>
      <c r="J43" s="158"/>
      <c r="K43" s="158"/>
      <c r="L43" s="158"/>
      <c r="M43" s="158"/>
      <c r="N43" s="158"/>
      <c r="O43" s="159"/>
      <c r="P43" s="2"/>
      <c r="Q43" s="171"/>
      <c r="R43" s="216" t="s">
        <v>90</v>
      </c>
      <c r="S43" s="217"/>
      <c r="T43" s="217"/>
      <c r="U43" s="217"/>
      <c r="V43" s="217"/>
      <c r="W43" s="217"/>
      <c r="X43" s="218"/>
      <c r="Y43" s="182"/>
    </row>
    <row r="44" spans="1:25" ht="23.25" customHeight="1">
      <c r="A44" s="130"/>
      <c r="B44" s="129"/>
      <c r="C44" s="129"/>
      <c r="D44" s="129"/>
      <c r="E44" s="129"/>
      <c r="F44" s="129"/>
      <c r="G44" s="140"/>
      <c r="H44" s="149"/>
      <c r="I44" s="130"/>
      <c r="J44" s="129"/>
      <c r="K44" s="129"/>
      <c r="L44" s="129"/>
      <c r="M44" s="129"/>
      <c r="N44" s="129"/>
      <c r="O44" s="140"/>
      <c r="P44" s="2"/>
      <c r="Q44" s="172"/>
      <c r="R44" s="219"/>
      <c r="S44" s="220"/>
      <c r="T44" s="220"/>
      <c r="U44" s="220"/>
      <c r="V44" s="220"/>
      <c r="W44" s="220"/>
      <c r="X44" s="221"/>
      <c r="Y44" s="177"/>
    </row>
    <row r="45" spans="1:25" ht="13.25" customHeight="1">
      <c r="A45" s="128" t="s">
        <v>91</v>
      </c>
      <c r="B45" s="129"/>
      <c r="C45" s="135"/>
      <c r="D45" s="135"/>
      <c r="E45" s="135"/>
      <c r="F45" s="135"/>
      <c r="G45" s="148"/>
      <c r="H45" s="160"/>
      <c r="I45" s="162"/>
      <c r="J45" s="135"/>
      <c r="K45" s="135"/>
      <c r="L45" s="135"/>
      <c r="M45" s="135"/>
      <c r="N45" s="135"/>
      <c r="O45" s="148"/>
      <c r="P45" s="2"/>
      <c r="Q45" s="171"/>
      <c r="R45" s="258"/>
      <c r="S45" s="259"/>
      <c r="T45" s="259"/>
      <c r="U45" s="259"/>
      <c r="V45" s="259"/>
      <c r="W45" s="259"/>
      <c r="X45" s="260"/>
      <c r="Y45" s="176"/>
    </row>
    <row r="46" spans="1:25" ht="25.25" customHeight="1">
      <c r="A46" s="132"/>
      <c r="B46" s="136"/>
      <c r="C46" s="136"/>
      <c r="D46" s="136"/>
      <c r="E46" s="136"/>
      <c r="F46" s="136"/>
      <c r="G46" s="133"/>
      <c r="H46" s="149"/>
      <c r="I46" s="132"/>
      <c r="J46" s="136"/>
      <c r="K46" s="136"/>
      <c r="L46" s="136"/>
      <c r="M46" s="136"/>
      <c r="N46" s="136"/>
      <c r="O46" s="133"/>
      <c r="P46" s="2"/>
      <c r="Q46" s="173"/>
      <c r="R46" s="23"/>
      <c r="S46" s="23"/>
      <c r="T46" s="23"/>
      <c r="U46" s="23"/>
      <c r="V46" s="23"/>
      <c r="W46" s="23"/>
      <c r="X46" s="23"/>
      <c r="Y46" s="183"/>
    </row>
    <row r="47" spans="1:25" ht="25" customHeight="1">
      <c r="A47" s="44"/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1"/>
      <c r="Q47" s="46"/>
      <c r="R47" s="47"/>
      <c r="S47" s="47"/>
      <c r="T47" s="47"/>
      <c r="U47" s="47"/>
      <c r="V47" s="47"/>
      <c r="W47" s="47"/>
      <c r="X47" s="47"/>
      <c r="Y47" s="45"/>
    </row>
    <row r="48" spans="1:25" ht="23.75" customHeight="1">
      <c r="A48" s="169" t="s">
        <v>92</v>
      </c>
      <c r="B48" s="170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9"/>
      <c r="P48" s="2"/>
      <c r="Q48" s="21"/>
      <c r="R48" s="46"/>
      <c r="S48" s="46"/>
      <c r="T48" s="46"/>
      <c r="U48" s="46"/>
      <c r="V48" s="46"/>
      <c r="W48" s="46"/>
      <c r="X48" s="46"/>
      <c r="Y48" s="49"/>
    </row>
    <row r="49" spans="1:30" ht="22.25" customHeight="1">
      <c r="A49" s="50"/>
      <c r="B49" s="5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52"/>
      <c r="P49" s="2"/>
      <c r="Q49" s="21"/>
      <c r="R49" s="46"/>
      <c r="S49" s="46"/>
      <c r="T49" s="46"/>
      <c r="U49" s="46"/>
      <c r="V49" s="46"/>
      <c r="W49" s="46"/>
      <c r="X49" s="46"/>
      <c r="Y49" s="52"/>
    </row>
    <row r="50" spans="1:30" ht="22.25" customHeight="1">
      <c r="A50" s="50"/>
      <c r="B50" s="51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52"/>
      <c r="P50" s="2"/>
      <c r="Q50" s="21"/>
      <c r="R50" s="46"/>
      <c r="S50" s="46"/>
      <c r="T50" s="46"/>
      <c r="U50" s="46"/>
      <c r="V50" s="46"/>
      <c r="W50" s="46"/>
      <c r="X50" s="46"/>
      <c r="Y50" s="52"/>
    </row>
    <row r="51" spans="1:30" ht="22.25" customHeight="1">
      <c r="A51" s="50"/>
      <c r="B51" s="51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52"/>
      <c r="P51" s="2"/>
      <c r="Q51" s="21"/>
      <c r="R51" s="46"/>
      <c r="S51" s="46"/>
      <c r="T51" s="46"/>
      <c r="U51" s="46"/>
      <c r="V51" s="46"/>
      <c r="W51" s="46"/>
      <c r="X51" s="46"/>
      <c r="Y51" s="52"/>
    </row>
    <row r="52" spans="1:30" ht="23.75" customHeight="1">
      <c r="A52" s="53"/>
      <c r="B52" s="5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6"/>
      <c r="P52" s="2"/>
      <c r="Q52" s="21"/>
      <c r="R52" s="46"/>
      <c r="S52" s="46"/>
      <c r="T52" s="46"/>
      <c r="U52" s="46"/>
      <c r="V52" s="46"/>
      <c r="W52" s="46"/>
      <c r="X52" s="46"/>
      <c r="Y52" s="56"/>
    </row>
    <row r="54" spans="1:30" ht="32.5" customHeight="1">
      <c r="Z54" s="58" t="s">
        <v>93</v>
      </c>
      <c r="AA54" s="59"/>
      <c r="AB54" s="58" t="s">
        <v>94</v>
      </c>
      <c r="AC54" s="58" t="s">
        <v>95</v>
      </c>
      <c r="AD54" s="58" t="s">
        <v>96</v>
      </c>
    </row>
    <row r="55" spans="1:30" ht="20.5" customHeight="1">
      <c r="Z55" s="60" t="s">
        <v>97</v>
      </c>
      <c r="AA55" s="61" t="s">
        <v>98</v>
      </c>
      <c r="AB55" s="62">
        <v>58</v>
      </c>
      <c r="AC55" s="62">
        <v>50</v>
      </c>
      <c r="AD55" s="62">
        <v>60</v>
      </c>
    </row>
    <row r="56" spans="1:30" ht="20.25" customHeight="1">
      <c r="Z56" s="63" t="s">
        <v>99</v>
      </c>
      <c r="AA56" s="64" t="s">
        <v>100</v>
      </c>
      <c r="AB56" s="65">
        <v>70</v>
      </c>
      <c r="AC56" s="65">
        <v>55</v>
      </c>
      <c r="AD56" s="65">
        <v>78</v>
      </c>
    </row>
    <row r="57" spans="1:30" ht="20.25" customHeight="1">
      <c r="Z57" s="63" t="s">
        <v>101</v>
      </c>
      <c r="AA57" s="66" t="s">
        <v>102</v>
      </c>
      <c r="AB57" s="67">
        <v>76</v>
      </c>
      <c r="AC57" s="67">
        <v>67</v>
      </c>
      <c r="AD57" s="67">
        <v>90</v>
      </c>
    </row>
    <row r="58" spans="1:30" ht="20.25" customHeight="1">
      <c r="Z58" s="63" t="s">
        <v>103</v>
      </c>
      <c r="AA58" s="64" t="s">
        <v>104</v>
      </c>
      <c r="AB58" s="65">
        <v>48</v>
      </c>
      <c r="AC58" s="65">
        <v>35</v>
      </c>
      <c r="AD58" s="65">
        <v>55</v>
      </c>
    </row>
    <row r="59" spans="1:30" ht="20.25" customHeight="1">
      <c r="Z59" s="63" t="s">
        <v>105</v>
      </c>
      <c r="AA59" s="66" t="s">
        <v>106</v>
      </c>
      <c r="AB59" s="67">
        <v>55</v>
      </c>
      <c r="AC59" s="67">
        <v>40</v>
      </c>
      <c r="AD59" s="67">
        <v>60</v>
      </c>
    </row>
    <row r="60" spans="1:30" ht="20.25" customHeight="1">
      <c r="Z60" s="63" t="s">
        <v>107</v>
      </c>
      <c r="AA60" s="68"/>
      <c r="AB60" s="65">
        <v>70</v>
      </c>
      <c r="AC60" s="65">
        <v>60</v>
      </c>
      <c r="AD60" s="65">
        <v>79</v>
      </c>
    </row>
    <row r="61" spans="1:30" ht="20.25" customHeight="1">
      <c r="Z61" s="63" t="s">
        <v>108</v>
      </c>
      <c r="AA61" s="66" t="s">
        <v>109</v>
      </c>
      <c r="AB61" s="67">
        <v>120</v>
      </c>
      <c r="AC61" s="67">
        <v>111</v>
      </c>
      <c r="AD61" s="67">
        <v>146</v>
      </c>
    </row>
    <row r="62" spans="1:30" ht="20.25" customHeight="1">
      <c r="Z62" s="63" t="s">
        <v>110</v>
      </c>
      <c r="AA62" s="64" t="s">
        <v>111</v>
      </c>
      <c r="AB62" s="65">
        <v>162</v>
      </c>
      <c r="AC62" s="65">
        <v>149</v>
      </c>
      <c r="AD62" s="65">
        <v>183</v>
      </c>
    </row>
    <row r="63" spans="1:30" ht="20.25" customHeight="1">
      <c r="Z63" s="63" t="s">
        <v>112</v>
      </c>
      <c r="AA63" s="66" t="s">
        <v>113</v>
      </c>
      <c r="AB63" s="67">
        <v>100</v>
      </c>
      <c r="AC63" s="67">
        <v>85</v>
      </c>
      <c r="AD63" s="67">
        <v>103</v>
      </c>
    </row>
    <row r="64" spans="1:30" ht="20.25" customHeight="1">
      <c r="Z64" s="63" t="s">
        <v>114</v>
      </c>
      <c r="AA64" s="68"/>
      <c r="AB64" s="65">
        <v>70</v>
      </c>
      <c r="AC64" s="69" t="s">
        <v>115</v>
      </c>
      <c r="AD64" s="65">
        <v>75</v>
      </c>
    </row>
  </sheetData>
  <mergeCells count="416">
    <mergeCell ref="O31:O32"/>
    <mergeCell ref="O29:O30"/>
    <mergeCell ref="O27:O28"/>
    <mergeCell ref="O25:O26"/>
    <mergeCell ref="O23:O24"/>
    <mergeCell ref="O21:O22"/>
    <mergeCell ref="O19:O20"/>
    <mergeCell ref="O17:O18"/>
    <mergeCell ref="O15:O16"/>
    <mergeCell ref="A9:B9"/>
    <mergeCell ref="F7:G7"/>
    <mergeCell ref="L25:L26"/>
    <mergeCell ref="L27:L28"/>
    <mergeCell ref="L29:L30"/>
    <mergeCell ref="M27:M28"/>
    <mergeCell ref="M29:M30"/>
    <mergeCell ref="L31:L32"/>
    <mergeCell ref="K21:K22"/>
    <mergeCell ref="K19:K20"/>
    <mergeCell ref="K17:K18"/>
    <mergeCell ref="K15:K16"/>
    <mergeCell ref="K13:K14"/>
    <mergeCell ref="L23:L24"/>
    <mergeCell ref="L21:L22"/>
    <mergeCell ref="L19:L20"/>
    <mergeCell ref="L17:L18"/>
    <mergeCell ref="L15:L16"/>
    <mergeCell ref="L13:L14"/>
    <mergeCell ref="M25:M26"/>
    <mergeCell ref="M23:M24"/>
    <mergeCell ref="M21:M22"/>
    <mergeCell ref="M19:M20"/>
    <mergeCell ref="M17:M18"/>
    <mergeCell ref="V22:V23"/>
    <mergeCell ref="W18:W19"/>
    <mergeCell ref="T26:T27"/>
    <mergeCell ref="V18:V19"/>
    <mergeCell ref="U22:U23"/>
    <mergeCell ref="W26:W27"/>
    <mergeCell ref="X22:X23"/>
    <mergeCell ref="R22:S23"/>
    <mergeCell ref="R45:X45"/>
    <mergeCell ref="X24:X25"/>
    <mergeCell ref="R16:V17"/>
    <mergeCell ref="T18:T19"/>
    <mergeCell ref="U28:U29"/>
    <mergeCell ref="V24:V25"/>
    <mergeCell ref="W20:W21"/>
    <mergeCell ref="V28:V29"/>
    <mergeCell ref="X20:X21"/>
    <mergeCell ref="W24:W25"/>
    <mergeCell ref="R20:S21"/>
    <mergeCell ref="U18:U19"/>
    <mergeCell ref="T22:T23"/>
    <mergeCell ref="T20:T21"/>
    <mergeCell ref="T24:T25"/>
    <mergeCell ref="U20:U21"/>
    <mergeCell ref="R24:S25"/>
    <mergeCell ref="T28:T29"/>
    <mergeCell ref="U24:U25"/>
    <mergeCell ref="V20:V21"/>
    <mergeCell ref="W16:W17"/>
    <mergeCell ref="V26:V27"/>
    <mergeCell ref="X18:X19"/>
    <mergeCell ref="W22:W23"/>
    <mergeCell ref="R18:S19"/>
    <mergeCell ref="R28:S29"/>
    <mergeCell ref="R26:S27"/>
    <mergeCell ref="R31:T32"/>
    <mergeCell ref="U31:U32"/>
    <mergeCell ref="X31:X32"/>
    <mergeCell ref="R34:X34"/>
    <mergeCell ref="R44:X44"/>
    <mergeCell ref="R35:X42"/>
    <mergeCell ref="X28:X29"/>
    <mergeCell ref="X26:X27"/>
    <mergeCell ref="V31:W32"/>
    <mergeCell ref="R43:X43"/>
    <mergeCell ref="W28:W29"/>
    <mergeCell ref="U26:U27"/>
    <mergeCell ref="X10:X11"/>
    <mergeCell ref="W10:W11"/>
    <mergeCell ref="S10:S11"/>
    <mergeCell ref="R12:R14"/>
    <mergeCell ref="S12:S14"/>
    <mergeCell ref="T12:T14"/>
    <mergeCell ref="U12:U14"/>
    <mergeCell ref="V12:V14"/>
    <mergeCell ref="W12:W14"/>
    <mergeCell ref="X12:X14"/>
    <mergeCell ref="R2:R3"/>
    <mergeCell ref="R8:R9"/>
    <mergeCell ref="S4:S5"/>
    <mergeCell ref="S8:S9"/>
    <mergeCell ref="T4:T5"/>
    <mergeCell ref="U6:U7"/>
    <mergeCell ref="V2:V3"/>
    <mergeCell ref="V6:V7"/>
    <mergeCell ref="W2:W3"/>
    <mergeCell ref="R4:R5"/>
    <mergeCell ref="W6:W7"/>
    <mergeCell ref="T8:T9"/>
    <mergeCell ref="U4:U5"/>
    <mergeCell ref="T6:T7"/>
    <mergeCell ref="U2:U3"/>
    <mergeCell ref="S6:S7"/>
    <mergeCell ref="T2:T3"/>
    <mergeCell ref="R6:R7"/>
    <mergeCell ref="X8:X9"/>
    <mergeCell ref="W8:W9"/>
    <mergeCell ref="X4:X5"/>
    <mergeCell ref="X6:X7"/>
    <mergeCell ref="V8:V9"/>
    <mergeCell ref="W4:W5"/>
    <mergeCell ref="U8:U9"/>
    <mergeCell ref="V4:V5"/>
    <mergeCell ref="S2:S3"/>
    <mergeCell ref="X2:X3"/>
    <mergeCell ref="Q11:Q12"/>
    <mergeCell ref="Q43:Q44"/>
    <mergeCell ref="Q45:Q46"/>
    <mergeCell ref="Y13:Y14"/>
    <mergeCell ref="Y17:Y18"/>
    <mergeCell ref="Y21:Y22"/>
    <mergeCell ref="Y25:Y26"/>
    <mergeCell ref="Y29:Y30"/>
    <mergeCell ref="Y33:Y34"/>
    <mergeCell ref="Y37:Y38"/>
    <mergeCell ref="Y15:Y16"/>
    <mergeCell ref="Y19:Y20"/>
    <mergeCell ref="Y23:Y24"/>
    <mergeCell ref="Y27:Y28"/>
    <mergeCell ref="Y31:Y32"/>
    <mergeCell ref="Y35:Y36"/>
    <mergeCell ref="Y39:Y40"/>
    <mergeCell ref="Y11:Y12"/>
    <mergeCell ref="Y43:Y44"/>
    <mergeCell ref="Y45:Y46"/>
    <mergeCell ref="V10:V11"/>
    <mergeCell ref="R10:R11"/>
    <mergeCell ref="T10:T11"/>
    <mergeCell ref="U10:U11"/>
    <mergeCell ref="A48:B48"/>
    <mergeCell ref="Q13:Q14"/>
    <mergeCell ref="Q17:Q18"/>
    <mergeCell ref="Q21:Q22"/>
    <mergeCell ref="Q25:Q26"/>
    <mergeCell ref="Q29:Q30"/>
    <mergeCell ref="Q33:Q34"/>
    <mergeCell ref="Q37:Q38"/>
    <mergeCell ref="Q15:Q16"/>
    <mergeCell ref="Q19:Q20"/>
    <mergeCell ref="Q23:Q24"/>
    <mergeCell ref="Q27:Q28"/>
    <mergeCell ref="Q31:Q32"/>
    <mergeCell ref="Q35:Q36"/>
    <mergeCell ref="Q39:Q40"/>
    <mergeCell ref="A14:B15"/>
    <mergeCell ref="A16:B17"/>
    <mergeCell ref="A18:B19"/>
    <mergeCell ref="A20:B21"/>
    <mergeCell ref="A22:B23"/>
    <mergeCell ref="A24:B25"/>
    <mergeCell ref="A26:B27"/>
    <mergeCell ref="A28:B29"/>
    <mergeCell ref="I27:I28"/>
    <mergeCell ref="J39:J40"/>
    <mergeCell ref="K35:K36"/>
    <mergeCell ref="K37:K38"/>
    <mergeCell ref="K39:K40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M15:M16"/>
    <mergeCell ref="K23:K24"/>
    <mergeCell ref="J29:J30"/>
    <mergeCell ref="K25:K26"/>
    <mergeCell ref="J31:J32"/>
    <mergeCell ref="K27:K28"/>
    <mergeCell ref="J33:J34"/>
    <mergeCell ref="K29:K30"/>
    <mergeCell ref="J35:J36"/>
    <mergeCell ref="K31:K32"/>
    <mergeCell ref="K33:K34"/>
    <mergeCell ref="A43:B44"/>
    <mergeCell ref="A45:B46"/>
    <mergeCell ref="I41:I42"/>
    <mergeCell ref="K41:K42"/>
    <mergeCell ref="N9:O9"/>
    <mergeCell ref="K9:M9"/>
    <mergeCell ref="F9:G9"/>
    <mergeCell ref="H9:J9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E15:E16"/>
    <mergeCell ref="E17:E18"/>
    <mergeCell ref="E19:E20"/>
    <mergeCell ref="L43:L44"/>
    <mergeCell ref="M43:M44"/>
    <mergeCell ref="N43:N44"/>
    <mergeCell ref="O43:O44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39:L40"/>
    <mergeCell ref="M39:M40"/>
    <mergeCell ref="O35:O36"/>
    <mergeCell ref="O39:O40"/>
    <mergeCell ref="A11:B11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E21:E22"/>
    <mergeCell ref="E23:E24"/>
    <mergeCell ref="E25:E26"/>
    <mergeCell ref="E27:E28"/>
    <mergeCell ref="E29:E30"/>
    <mergeCell ref="E31:E32"/>
    <mergeCell ref="D39:D40"/>
    <mergeCell ref="I23:I24"/>
    <mergeCell ref="H27:H28"/>
    <mergeCell ref="H31:H32"/>
    <mergeCell ref="I31:I32"/>
    <mergeCell ref="H35:H36"/>
    <mergeCell ref="I35:I36"/>
    <mergeCell ref="H39:H40"/>
    <mergeCell ref="I39:I40"/>
    <mergeCell ref="E33:E34"/>
    <mergeCell ref="E35:E36"/>
    <mergeCell ref="E37:E38"/>
    <mergeCell ref="E39:E40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M13:M14"/>
    <mergeCell ref="I29:I30"/>
    <mergeCell ref="H33:H34"/>
    <mergeCell ref="N13:N14"/>
    <mergeCell ref="I33:I34"/>
    <mergeCell ref="H37:H38"/>
    <mergeCell ref="O13:O14"/>
    <mergeCell ref="I37:I38"/>
    <mergeCell ref="L33:L34"/>
    <mergeCell ref="M33:M34"/>
    <mergeCell ref="L37:L38"/>
    <mergeCell ref="M37:M38"/>
    <mergeCell ref="O33:O34"/>
    <mergeCell ref="O37:O38"/>
    <mergeCell ref="I19:I20"/>
    <mergeCell ref="H23:H24"/>
    <mergeCell ref="M31:M32"/>
    <mergeCell ref="L35:L36"/>
    <mergeCell ref="M35:M36"/>
    <mergeCell ref="J15:J16"/>
    <mergeCell ref="J17:J18"/>
    <mergeCell ref="J19:J20"/>
    <mergeCell ref="J21:J22"/>
    <mergeCell ref="J23:J24"/>
    <mergeCell ref="D35:D36"/>
    <mergeCell ref="J13:J14"/>
    <mergeCell ref="I17:I18"/>
    <mergeCell ref="H21:H22"/>
    <mergeCell ref="D37:D38"/>
    <mergeCell ref="I21:I22"/>
    <mergeCell ref="H25:H26"/>
    <mergeCell ref="I25:I26"/>
    <mergeCell ref="H29:H30"/>
    <mergeCell ref="J25:J26"/>
    <mergeCell ref="J27:J28"/>
    <mergeCell ref="J37:J38"/>
    <mergeCell ref="G15:G16"/>
    <mergeCell ref="G17:G18"/>
    <mergeCell ref="G19:G20"/>
    <mergeCell ref="G21:G22"/>
    <mergeCell ref="D25:D26"/>
    <mergeCell ref="D27:D28"/>
    <mergeCell ref="H13:H14"/>
    <mergeCell ref="D29:D30"/>
    <mergeCell ref="H15:H16"/>
    <mergeCell ref="D31:D32"/>
    <mergeCell ref="I13:I14"/>
    <mergeCell ref="H17:H18"/>
    <mergeCell ref="D33:D34"/>
    <mergeCell ref="I15:I16"/>
    <mergeCell ref="H19:H20"/>
    <mergeCell ref="D13:D14"/>
    <mergeCell ref="D15:D16"/>
    <mergeCell ref="E13:E14"/>
    <mergeCell ref="D17:D18"/>
    <mergeCell ref="D19:D20"/>
    <mergeCell ref="F13:F14"/>
    <mergeCell ref="D21:D22"/>
    <mergeCell ref="D23:D24"/>
    <mergeCell ref="G13:G14"/>
    <mergeCell ref="A12:B13"/>
    <mergeCell ref="A30:B31"/>
    <mergeCell ref="A32:B33"/>
    <mergeCell ref="A34:B35"/>
    <mergeCell ref="A36:B37"/>
    <mergeCell ref="A38:B39"/>
    <mergeCell ref="A40:B41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K10:M10"/>
    <mergeCell ref="N10:O10"/>
    <mergeCell ref="A4:E4"/>
    <mergeCell ref="F4:J4"/>
    <mergeCell ref="F5:G5"/>
    <mergeCell ref="H5:J5"/>
    <mergeCell ref="A10:B10"/>
    <mergeCell ref="F10:G10"/>
    <mergeCell ref="H6:J6"/>
    <mergeCell ref="H7:J7"/>
    <mergeCell ref="H10:J10"/>
    <mergeCell ref="H8:J8"/>
    <mergeCell ref="F8:G8"/>
    <mergeCell ref="C9:D9"/>
    <mergeCell ref="C10:D10"/>
    <mergeCell ref="A6:B6"/>
    <mergeCell ref="A7:B7"/>
    <mergeCell ref="A5:B5"/>
    <mergeCell ref="C8:D8"/>
    <mergeCell ref="A8:B8"/>
    <mergeCell ref="C5:D5"/>
    <mergeCell ref="C6:D6"/>
    <mergeCell ref="C7:D7"/>
    <mergeCell ref="F6:G6"/>
    <mergeCell ref="A1:O1"/>
    <mergeCell ref="K4:M4"/>
    <mergeCell ref="N4:O4"/>
    <mergeCell ref="K5:M5"/>
    <mergeCell ref="N5:O5"/>
    <mergeCell ref="N6:O6"/>
    <mergeCell ref="K6:M6"/>
    <mergeCell ref="K7:M7"/>
    <mergeCell ref="K8:M8"/>
    <mergeCell ref="N7:O7"/>
    <mergeCell ref="N8:O8"/>
    <mergeCell ref="M2:O2"/>
    <mergeCell ref="M3:O3"/>
    <mergeCell ref="J2:L2"/>
    <mergeCell ref="J3:L3"/>
    <mergeCell ref="G2:I2"/>
    <mergeCell ref="G3:I3"/>
    <mergeCell ref="D2:F2"/>
    <mergeCell ref="D3:F3"/>
    <mergeCell ref="A2:C2"/>
    <mergeCell ref="A3:C3"/>
  </mergeCells>
  <pageMargins left="0.25" right="0.25" top="0" bottom="0" header="0" footer="0"/>
  <pageSetup scale="56"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40"/>
  <sheetViews>
    <sheetView showGridLines="0" workbookViewId="0"/>
  </sheetViews>
  <sheetFormatPr baseColWidth="10" defaultColWidth="16.33203125" defaultRowHeight="18" customHeight="1"/>
  <cols>
    <col min="1" max="256" width="16.33203125" style="70" customWidth="1"/>
  </cols>
  <sheetData>
    <row r="1" spans="1:4" ht="22.25" customHeight="1">
      <c r="A1" s="71" t="str">
        <f>'Operacyjny Plan Lotu'!A12</f>
        <v>EPKG</v>
      </c>
      <c r="B1" s="67">
        <f>MATCH(0,A1:A40)</f>
        <v>35</v>
      </c>
      <c r="C1" s="16"/>
      <c r="D1" s="71" t="s">
        <v>116</v>
      </c>
    </row>
    <row r="2" spans="1:4" ht="22.25" customHeight="1">
      <c r="A2" s="71" t="str">
        <f>'Operacyjny Plan Lotu'!A14</f>
        <v>EPWT</v>
      </c>
      <c r="B2" s="16"/>
      <c r="C2" s="16"/>
      <c r="D2" s="67">
        <v>4</v>
      </c>
    </row>
    <row r="3" spans="1:4" ht="22.25" customHeight="1">
      <c r="A3" s="71" t="str">
        <f>'Operacyjny Plan Lotu'!A14</f>
        <v>EPWT</v>
      </c>
      <c r="B3" s="16"/>
      <c r="C3" s="16"/>
      <c r="D3" s="16"/>
    </row>
    <row r="4" spans="1:4" ht="22.25" customHeight="1">
      <c r="A4" s="71" t="str">
        <f>'Operacyjny Plan Lotu'!A16</f>
        <v>INDIA</v>
      </c>
      <c r="B4" s="16"/>
      <c r="C4" s="16"/>
      <c r="D4" s="16"/>
    </row>
    <row r="5" spans="1:4" ht="22.25" customHeight="1">
      <c r="A5" s="71" t="str">
        <f>'Operacyjny Plan Lotu'!A16</f>
        <v>INDIA</v>
      </c>
      <c r="B5" s="16"/>
      <c r="C5" s="16"/>
      <c r="D5" s="16"/>
    </row>
    <row r="6" spans="1:4" ht="22.25" customHeight="1">
      <c r="A6" s="71" t="str">
        <f>'Operacyjny Plan Lotu'!A18</f>
        <v>HOTEL</v>
      </c>
      <c r="B6" s="16"/>
      <c r="C6" s="16"/>
      <c r="D6" s="16"/>
    </row>
    <row r="7" spans="1:4" ht="22.25" customHeight="1">
      <c r="A7" s="71" t="str">
        <f>'Operacyjny Plan Lotu'!A18</f>
        <v>HOTEL</v>
      </c>
      <c r="B7" s="16"/>
      <c r="C7" s="16"/>
      <c r="D7" s="16"/>
    </row>
    <row r="8" spans="1:4" ht="22.25" customHeight="1">
      <c r="A8" s="71" t="str">
        <f>'Operacyjny Plan Lotu'!A20</f>
        <v>EPMO</v>
      </c>
      <c r="B8" s="16"/>
      <c r="C8" s="16"/>
      <c r="D8" s="16"/>
    </row>
    <row r="9" spans="1:4" ht="22.25" customHeight="1">
      <c r="A9" s="71" t="str">
        <f>'Operacyjny Plan Lotu'!A20</f>
        <v>EPMO</v>
      </c>
      <c r="B9" s="16"/>
      <c r="C9" s="16"/>
      <c r="D9" s="16"/>
    </row>
    <row r="10" spans="1:4" ht="20.25" customHeight="1">
      <c r="A10" s="67">
        <f>'Operacyjny Plan Lotu'!A22</f>
        <v>0</v>
      </c>
      <c r="B10" s="16"/>
      <c r="C10" s="16"/>
      <c r="D10" s="16"/>
    </row>
    <row r="11" spans="1:4" ht="20.25" customHeight="1">
      <c r="A11" s="67">
        <f>'Operacyjny Plan Lotu'!A22</f>
        <v>0</v>
      </c>
      <c r="B11" s="16"/>
      <c r="C11" s="16"/>
      <c r="D11" s="16"/>
    </row>
    <row r="12" spans="1:4" ht="20.25" customHeight="1">
      <c r="A12" s="67">
        <f>'Operacyjny Plan Lotu'!A24</f>
        <v>0</v>
      </c>
      <c r="B12" s="16"/>
      <c r="C12" s="16"/>
      <c r="D12" s="16"/>
    </row>
    <row r="13" spans="1:4" ht="20.25" customHeight="1">
      <c r="A13" s="67">
        <f>'Operacyjny Plan Lotu'!A24</f>
        <v>0</v>
      </c>
      <c r="B13" s="16"/>
      <c r="C13" s="16"/>
      <c r="D13" s="16"/>
    </row>
    <row r="14" spans="1:4" ht="20.25" customHeight="1">
      <c r="A14" s="67">
        <f>'Operacyjny Plan Lotu'!A26</f>
        <v>0</v>
      </c>
      <c r="B14" s="16"/>
      <c r="C14" s="16"/>
      <c r="D14" s="16"/>
    </row>
    <row r="15" spans="1:4" ht="20.25" customHeight="1">
      <c r="A15" s="67">
        <f>'Operacyjny Plan Lotu'!A26</f>
        <v>0</v>
      </c>
      <c r="B15" s="16"/>
      <c r="C15" s="16"/>
      <c r="D15" s="16"/>
    </row>
    <row r="16" spans="1:4" ht="20.25" customHeight="1">
      <c r="A16" s="67">
        <f>'Operacyjny Plan Lotu'!A28</f>
        <v>0</v>
      </c>
      <c r="B16" s="16"/>
      <c r="C16" s="16"/>
      <c r="D16" s="16"/>
    </row>
    <row r="17" spans="1:4" ht="20.25" customHeight="1">
      <c r="A17" s="67">
        <f>'Operacyjny Plan Lotu'!A28</f>
        <v>0</v>
      </c>
      <c r="B17" s="16"/>
      <c r="C17" s="16"/>
      <c r="D17" s="16"/>
    </row>
    <row r="18" spans="1:4" ht="20.25" customHeight="1">
      <c r="A18" s="67">
        <f>'Operacyjny Plan Lotu'!A30</f>
        <v>0</v>
      </c>
      <c r="B18" s="16"/>
      <c r="C18" s="16"/>
      <c r="D18" s="16"/>
    </row>
    <row r="19" spans="1:4" ht="20.25" customHeight="1">
      <c r="A19" s="67">
        <f>'Operacyjny Plan Lotu'!A30</f>
        <v>0</v>
      </c>
      <c r="B19" s="16"/>
      <c r="C19" s="16"/>
      <c r="D19" s="16"/>
    </row>
    <row r="20" spans="1:4" ht="20.25" customHeight="1">
      <c r="A20" s="67">
        <f>'Operacyjny Plan Lotu'!A32</f>
        <v>0</v>
      </c>
      <c r="B20" s="16"/>
      <c r="C20" s="16"/>
      <c r="D20" s="16"/>
    </row>
    <row r="21" spans="1:4" ht="20.25" customHeight="1">
      <c r="A21" s="67">
        <f>'Operacyjny Plan Lotu'!A32</f>
        <v>0</v>
      </c>
      <c r="B21" s="16"/>
      <c r="C21" s="16"/>
      <c r="D21" s="16"/>
    </row>
    <row r="22" spans="1:4" ht="20.25" customHeight="1">
      <c r="A22" s="67">
        <f>'Operacyjny Plan Lotu'!A34</f>
        <v>0</v>
      </c>
      <c r="B22" s="16"/>
      <c r="C22" s="16"/>
      <c r="D22" s="16"/>
    </row>
    <row r="23" spans="1:4" ht="20.25" customHeight="1">
      <c r="A23" s="67">
        <f>'Operacyjny Plan Lotu'!A34</f>
        <v>0</v>
      </c>
      <c r="B23" s="16"/>
      <c r="C23" s="16"/>
      <c r="D23" s="16"/>
    </row>
    <row r="24" spans="1:4" ht="20.25" customHeight="1">
      <c r="A24" s="67">
        <f>'Operacyjny Plan Lotu'!A36</f>
        <v>0</v>
      </c>
      <c r="B24" s="16"/>
      <c r="C24" s="16"/>
      <c r="D24" s="16"/>
    </row>
    <row r="25" spans="1:4" ht="20.25" customHeight="1">
      <c r="A25" s="67">
        <f>'Operacyjny Plan Lotu'!A36</f>
        <v>0</v>
      </c>
      <c r="B25" s="16"/>
      <c r="C25" s="16"/>
      <c r="D25" s="16"/>
    </row>
    <row r="26" spans="1:4" ht="20.25" customHeight="1">
      <c r="A26" s="67">
        <f>'Operacyjny Plan Lotu'!A38</f>
        <v>0</v>
      </c>
      <c r="B26" s="16"/>
      <c r="C26" s="16"/>
      <c r="D26" s="16"/>
    </row>
    <row r="27" spans="1:4" ht="20.25" customHeight="1">
      <c r="A27" s="67">
        <f>'Operacyjny Plan Lotu'!A38</f>
        <v>0</v>
      </c>
      <c r="B27" s="16"/>
      <c r="C27" s="16"/>
      <c r="D27" s="16"/>
    </row>
    <row r="28" spans="1:4" ht="20.25" customHeight="1">
      <c r="A28" s="67">
        <f>'Operacyjny Plan Lotu'!A40</f>
        <v>0</v>
      </c>
      <c r="B28" s="16"/>
      <c r="C28" s="16"/>
      <c r="D28" s="16"/>
    </row>
    <row r="29" spans="1:4" ht="20.25" customHeight="1">
      <c r="A29" s="67">
        <f>'Operacyjny Plan Lotu'!A40</f>
        <v>0</v>
      </c>
      <c r="B29" s="16"/>
      <c r="C29" s="16"/>
      <c r="D29" s="16"/>
    </row>
    <row r="30" spans="1:4" ht="20.25" customHeight="1">
      <c r="A30" s="67">
        <f>'Operacyjny Plan Lotu'!A42</f>
        <v>0</v>
      </c>
      <c r="B30" s="16"/>
      <c r="C30" s="16"/>
      <c r="D30" s="16"/>
    </row>
    <row r="31" spans="1:4" ht="20.25" customHeight="1">
      <c r="A31" s="67">
        <f>'Operacyjny Plan Lotu'!A42</f>
        <v>0</v>
      </c>
      <c r="B31" s="16"/>
      <c r="C31" s="16"/>
      <c r="D31" s="16"/>
    </row>
    <row r="32" spans="1:4" ht="20.25" customHeight="1">
      <c r="A32" s="16">
        <f>'Operacyjny Plan Lotu'!A44</f>
        <v>0</v>
      </c>
      <c r="B32" s="16"/>
      <c r="C32" s="16"/>
      <c r="D32" s="16"/>
    </row>
    <row r="33" spans="1:4" ht="20.25" customHeight="1">
      <c r="A33" s="16">
        <f>'Operacyjny Plan Lotu'!A44</f>
        <v>0</v>
      </c>
      <c r="B33" s="16"/>
      <c r="C33" s="16"/>
      <c r="D33" s="16"/>
    </row>
    <row r="34" spans="1:4" ht="20.25" customHeight="1">
      <c r="A34" s="16">
        <f>'Operacyjny Plan Lotu'!A46</f>
        <v>0</v>
      </c>
      <c r="B34" s="16"/>
      <c r="C34" s="16"/>
      <c r="D34" s="16"/>
    </row>
    <row r="35" spans="1:4" ht="20.25" customHeight="1">
      <c r="A35" s="16">
        <f>'Operacyjny Plan Lotu'!A46</f>
        <v>0</v>
      </c>
      <c r="B35" s="16"/>
      <c r="C35" s="16"/>
      <c r="D35" s="16"/>
    </row>
    <row r="36" spans="1:4" ht="20.25" customHeight="1">
      <c r="A36" s="16" t="e">
        <f t="shared" ref="A36:A37" si="0">#REF!</f>
        <v>#REF!</v>
      </c>
      <c r="B36" s="16"/>
      <c r="C36" s="16"/>
      <c r="D36" s="16"/>
    </row>
    <row r="37" spans="1:4" ht="20.25" customHeight="1">
      <c r="A37" s="16" t="e">
        <f t="shared" si="0"/>
        <v>#REF!</v>
      </c>
      <c r="B37" s="16"/>
      <c r="C37" s="16"/>
      <c r="D37" s="16"/>
    </row>
    <row r="38" spans="1:4" ht="20.25" customHeight="1">
      <c r="A38" s="16" t="e">
        <f t="shared" ref="A38:A39" si="1">#REF!</f>
        <v>#REF!</v>
      </c>
      <c r="B38" s="16"/>
      <c r="C38" s="16"/>
      <c r="D38" s="16"/>
    </row>
    <row r="39" spans="1:4" ht="20.25" customHeight="1">
      <c r="A39" s="16" t="e">
        <f t="shared" si="1"/>
        <v>#REF!</v>
      </c>
      <c r="B39" s="16"/>
      <c r="C39" s="16"/>
      <c r="D39" s="16"/>
    </row>
    <row r="40" spans="1:4" ht="20.25" customHeight="1">
      <c r="A40" s="16"/>
      <c r="B40" s="16"/>
      <c r="C40" s="16"/>
      <c r="D40" s="16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95"/>
  <sheetViews>
    <sheetView showGridLines="0" workbookViewId="0">
      <pane ySplit="1" topLeftCell="A2" activePane="bottomLeft" state="frozen"/>
      <selection pane="bottomLeft"/>
    </sheetView>
  </sheetViews>
  <sheetFormatPr baseColWidth="10" defaultColWidth="16.33203125" defaultRowHeight="18" customHeight="1"/>
  <cols>
    <col min="1" max="1" width="31" style="72" customWidth="1"/>
    <col min="2" max="2" width="8.5" style="72" customWidth="1"/>
    <col min="3" max="3" width="12.83203125" style="72" customWidth="1"/>
    <col min="4" max="4" width="13.33203125" style="72" customWidth="1"/>
    <col min="5" max="5" width="33.5" style="72" customWidth="1"/>
    <col min="6" max="6" width="10.6640625" style="72" customWidth="1"/>
    <col min="7" max="256" width="16.33203125" style="72" customWidth="1"/>
  </cols>
  <sheetData>
    <row r="1" spans="1:8" ht="25.75" customHeight="1">
      <c r="A1" s="73" t="s">
        <v>127</v>
      </c>
      <c r="B1" s="73" t="s">
        <v>128</v>
      </c>
      <c r="C1" s="73" t="s">
        <v>129</v>
      </c>
      <c r="D1" s="73" t="s">
        <v>130</v>
      </c>
      <c r="E1" s="73" t="s">
        <v>131</v>
      </c>
      <c r="F1" s="73" t="s">
        <v>132</v>
      </c>
      <c r="G1" s="73" t="s">
        <v>133</v>
      </c>
      <c r="H1" s="73" t="s">
        <v>134</v>
      </c>
    </row>
    <row r="2" spans="1:8" ht="22" customHeight="1">
      <c r="A2" s="74" t="s">
        <v>135</v>
      </c>
      <c r="B2" s="75" t="s">
        <v>136</v>
      </c>
      <c r="C2" s="76">
        <v>3300</v>
      </c>
      <c r="D2" s="76">
        <v>60</v>
      </c>
      <c r="E2" s="77" t="s">
        <v>137</v>
      </c>
      <c r="F2" s="78" t="s">
        <v>138</v>
      </c>
      <c r="G2" s="79"/>
      <c r="H2" s="79"/>
    </row>
    <row r="3" spans="1:8" ht="70" customHeight="1">
      <c r="A3" s="74" t="s">
        <v>139</v>
      </c>
      <c r="B3" s="75" t="s">
        <v>140</v>
      </c>
      <c r="C3" s="78" t="s">
        <v>141</v>
      </c>
      <c r="D3" s="78" t="s">
        <v>142</v>
      </c>
      <c r="E3" s="77" t="s">
        <v>143</v>
      </c>
      <c r="F3" s="78" t="s">
        <v>144</v>
      </c>
      <c r="G3" s="80"/>
      <c r="H3" s="80"/>
    </row>
    <row r="4" spans="1:8" ht="38" customHeight="1">
      <c r="A4" s="74" t="s">
        <v>145</v>
      </c>
      <c r="B4" s="75" t="s">
        <v>119</v>
      </c>
      <c r="C4" s="76">
        <v>660</v>
      </c>
      <c r="D4" s="76">
        <v>200</v>
      </c>
      <c r="E4" s="77" t="s">
        <v>146</v>
      </c>
      <c r="F4" s="78" t="s">
        <v>147</v>
      </c>
      <c r="G4" s="79"/>
      <c r="H4" s="79"/>
    </row>
    <row r="5" spans="1:8" ht="22" customHeight="1">
      <c r="A5" s="74" t="s">
        <v>148</v>
      </c>
      <c r="B5" s="75" t="s">
        <v>149</v>
      </c>
      <c r="C5" s="76">
        <v>2500</v>
      </c>
      <c r="D5" s="76">
        <v>60</v>
      </c>
      <c r="E5" s="77" t="s">
        <v>150</v>
      </c>
      <c r="F5" s="78" t="s">
        <v>29</v>
      </c>
      <c r="G5" s="79"/>
      <c r="H5" s="79"/>
    </row>
    <row r="6" spans="1:8" ht="22" customHeight="1">
      <c r="A6" s="81" t="s">
        <v>151</v>
      </c>
      <c r="B6" s="75" t="s">
        <v>152</v>
      </c>
      <c r="C6" s="76">
        <v>2500</v>
      </c>
      <c r="D6" s="76">
        <v>60</v>
      </c>
      <c r="E6" s="77" t="s">
        <v>150</v>
      </c>
      <c r="F6" s="78" t="s">
        <v>48</v>
      </c>
      <c r="G6" s="82"/>
      <c r="H6" s="82"/>
    </row>
    <row r="7" spans="1:8" ht="22" customHeight="1">
      <c r="A7" s="74" t="s">
        <v>153</v>
      </c>
      <c r="B7" s="75" t="s">
        <v>154</v>
      </c>
      <c r="C7" s="76">
        <v>2000</v>
      </c>
      <c r="D7" s="76">
        <v>60</v>
      </c>
      <c r="E7" s="77" t="s">
        <v>155</v>
      </c>
      <c r="F7" s="78" t="s">
        <v>29</v>
      </c>
      <c r="G7" s="79"/>
      <c r="H7" s="79"/>
    </row>
    <row r="8" spans="1:8" ht="22" customHeight="1">
      <c r="A8" s="81" t="s">
        <v>156</v>
      </c>
      <c r="B8" s="75" t="s">
        <v>157</v>
      </c>
      <c r="C8" s="76">
        <v>600</v>
      </c>
      <c r="D8" s="76">
        <v>30</v>
      </c>
      <c r="E8" s="77" t="s">
        <v>150</v>
      </c>
      <c r="F8" s="78" t="s">
        <v>147</v>
      </c>
      <c r="G8" s="82"/>
      <c r="H8" s="82"/>
    </row>
    <row r="9" spans="1:8" ht="22" customHeight="1">
      <c r="A9" s="81" t="s">
        <v>158</v>
      </c>
      <c r="B9" s="75" t="s">
        <v>159</v>
      </c>
      <c r="C9" s="76">
        <v>2500</v>
      </c>
      <c r="D9" s="76">
        <v>60</v>
      </c>
      <c r="E9" s="77" t="s">
        <v>150</v>
      </c>
      <c r="F9" s="78" t="s">
        <v>160</v>
      </c>
      <c r="G9" s="79"/>
      <c r="H9" s="79"/>
    </row>
    <row r="10" spans="1:8" ht="22" customHeight="1">
      <c r="A10" s="74" t="s">
        <v>161</v>
      </c>
      <c r="B10" s="75" t="s">
        <v>162</v>
      </c>
      <c r="C10" s="76">
        <v>600</v>
      </c>
      <c r="D10" s="76">
        <v>100</v>
      </c>
      <c r="E10" s="77" t="s">
        <v>146</v>
      </c>
      <c r="F10" s="78" t="s">
        <v>163</v>
      </c>
      <c r="G10" s="79"/>
      <c r="H10" s="79"/>
    </row>
    <row r="11" spans="1:8" ht="22" customHeight="1">
      <c r="A11" s="74" t="s">
        <v>164</v>
      </c>
      <c r="B11" s="75" t="s">
        <v>165</v>
      </c>
      <c r="C11" s="76">
        <v>2800</v>
      </c>
      <c r="D11" s="76">
        <v>45</v>
      </c>
      <c r="E11" s="77" t="s">
        <v>150</v>
      </c>
      <c r="F11" s="78" t="s">
        <v>166</v>
      </c>
      <c r="G11" s="80"/>
      <c r="H11" s="80"/>
    </row>
    <row r="12" spans="1:8" ht="38" customHeight="1">
      <c r="A12" s="74" t="s">
        <v>167</v>
      </c>
      <c r="B12" s="75" t="s">
        <v>168</v>
      </c>
      <c r="C12" s="78" t="s">
        <v>169</v>
      </c>
      <c r="D12" s="78" t="s">
        <v>170</v>
      </c>
      <c r="E12" s="77" t="s">
        <v>171</v>
      </c>
      <c r="F12" s="78" t="s">
        <v>172</v>
      </c>
      <c r="G12" s="82"/>
      <c r="H12" s="82"/>
    </row>
    <row r="13" spans="1:8" ht="22" customHeight="1">
      <c r="A13" s="74" t="s">
        <v>173</v>
      </c>
      <c r="B13" s="75" t="s">
        <v>32</v>
      </c>
      <c r="C13" s="76">
        <v>770</v>
      </c>
      <c r="D13" s="76">
        <v>304</v>
      </c>
      <c r="E13" s="77" t="s">
        <v>146</v>
      </c>
      <c r="F13" s="78" t="s">
        <v>29</v>
      </c>
      <c r="G13" s="80"/>
      <c r="H13" s="80"/>
    </row>
    <row r="14" spans="1:8" ht="22" customHeight="1">
      <c r="A14" s="74" t="s">
        <v>174</v>
      </c>
      <c r="B14" s="75" t="s">
        <v>175</v>
      </c>
      <c r="C14" s="76">
        <v>600</v>
      </c>
      <c r="D14" s="76">
        <v>30</v>
      </c>
      <c r="E14" s="77" t="s">
        <v>146</v>
      </c>
      <c r="F14" s="78" t="s">
        <v>176</v>
      </c>
      <c r="G14" s="79"/>
      <c r="H14" s="79"/>
    </row>
    <row r="15" spans="1:8" ht="22" customHeight="1">
      <c r="A15" s="74" t="s">
        <v>177</v>
      </c>
      <c r="B15" s="75" t="s">
        <v>178</v>
      </c>
      <c r="C15" s="76">
        <v>890</v>
      </c>
      <c r="D15" s="76">
        <v>300</v>
      </c>
      <c r="E15" s="77" t="s">
        <v>146</v>
      </c>
      <c r="F15" s="78" t="s">
        <v>176</v>
      </c>
      <c r="G15" s="82"/>
      <c r="H15" s="82"/>
    </row>
    <row r="16" spans="1:8" ht="22" customHeight="1">
      <c r="A16" s="74" t="s">
        <v>179</v>
      </c>
      <c r="B16" s="75" t="s">
        <v>180</v>
      </c>
      <c r="C16" s="76">
        <v>760</v>
      </c>
      <c r="D16" s="76">
        <v>100</v>
      </c>
      <c r="E16" s="77" t="s">
        <v>146</v>
      </c>
      <c r="F16" s="78" t="s">
        <v>176</v>
      </c>
      <c r="G16" s="79"/>
      <c r="H16" s="79"/>
    </row>
    <row r="17" spans="1:8" ht="22" customHeight="1">
      <c r="A17" s="74" t="s">
        <v>181</v>
      </c>
      <c r="B17" s="75" t="s">
        <v>182</v>
      </c>
      <c r="C17" s="76">
        <v>2000</v>
      </c>
      <c r="D17" s="76">
        <v>400</v>
      </c>
      <c r="E17" s="77" t="s">
        <v>146</v>
      </c>
      <c r="F17" s="78" t="s">
        <v>183</v>
      </c>
      <c r="G17" s="82"/>
      <c r="H17" s="82"/>
    </row>
    <row r="18" spans="1:8" ht="22" customHeight="1">
      <c r="A18" s="74" t="s">
        <v>184</v>
      </c>
      <c r="B18" s="75" t="s">
        <v>185</v>
      </c>
      <c r="C18" s="76">
        <v>1105</v>
      </c>
      <c r="D18" s="76">
        <v>100</v>
      </c>
      <c r="E18" s="77" t="s">
        <v>146</v>
      </c>
      <c r="F18" s="78" t="s">
        <v>160</v>
      </c>
      <c r="G18" s="82"/>
      <c r="H18" s="82"/>
    </row>
    <row r="19" spans="1:8" ht="22" customHeight="1">
      <c r="A19" s="74" t="s">
        <v>186</v>
      </c>
      <c r="B19" s="75" t="s">
        <v>187</v>
      </c>
      <c r="C19" s="76">
        <v>530</v>
      </c>
      <c r="D19" s="76">
        <v>45</v>
      </c>
      <c r="E19" s="77" t="s">
        <v>146</v>
      </c>
      <c r="F19" s="78" t="s">
        <v>160</v>
      </c>
      <c r="G19" s="82"/>
      <c r="H19" s="82"/>
    </row>
    <row r="20" spans="1:8" ht="22" customHeight="1">
      <c r="A20" s="74" t="s">
        <v>188</v>
      </c>
      <c r="B20" s="75" t="s">
        <v>189</v>
      </c>
      <c r="C20" s="76">
        <v>610</v>
      </c>
      <c r="D20" s="76">
        <v>185</v>
      </c>
      <c r="E20" s="77" t="s">
        <v>146</v>
      </c>
      <c r="F20" s="78" t="s">
        <v>166</v>
      </c>
      <c r="G20" s="79"/>
      <c r="H20" s="79"/>
    </row>
    <row r="21" spans="1:8" ht="22" customHeight="1">
      <c r="A21" s="74" t="s">
        <v>190</v>
      </c>
      <c r="B21" s="75" t="s">
        <v>191</v>
      </c>
      <c r="C21" s="76">
        <v>615</v>
      </c>
      <c r="D21" s="76">
        <v>100</v>
      </c>
      <c r="E21" s="77" t="s">
        <v>146</v>
      </c>
      <c r="F21" s="78" t="s">
        <v>192</v>
      </c>
      <c r="G21" s="79"/>
      <c r="H21" s="79"/>
    </row>
    <row r="22" spans="1:8" ht="22" customHeight="1">
      <c r="A22" s="81" t="s">
        <v>193</v>
      </c>
      <c r="B22" s="77" t="s">
        <v>194</v>
      </c>
      <c r="C22" s="76">
        <v>1000</v>
      </c>
      <c r="D22" s="76">
        <v>45</v>
      </c>
      <c r="E22" s="77" t="s">
        <v>150</v>
      </c>
      <c r="F22" s="78" t="s">
        <v>24</v>
      </c>
      <c r="G22" s="79"/>
      <c r="H22" s="79"/>
    </row>
    <row r="23" spans="1:8" ht="22" customHeight="1">
      <c r="A23" s="74" t="s">
        <v>195</v>
      </c>
      <c r="B23" s="75" t="s">
        <v>43</v>
      </c>
      <c r="C23" s="76">
        <v>700</v>
      </c>
      <c r="D23" s="76">
        <v>24</v>
      </c>
      <c r="E23" s="77" t="s">
        <v>150</v>
      </c>
      <c r="F23" s="78" t="s">
        <v>196</v>
      </c>
      <c r="G23" s="79"/>
      <c r="H23" s="79"/>
    </row>
    <row r="24" spans="1:8" ht="38" customHeight="1">
      <c r="A24" s="74" t="s">
        <v>197</v>
      </c>
      <c r="B24" s="75" t="s">
        <v>118</v>
      </c>
      <c r="C24" s="83" t="s">
        <v>198</v>
      </c>
      <c r="D24" s="83" t="s">
        <v>199</v>
      </c>
      <c r="E24" s="77" t="s">
        <v>200</v>
      </c>
      <c r="F24" s="78" t="s">
        <v>14</v>
      </c>
      <c r="G24" s="84">
        <v>122.7</v>
      </c>
      <c r="H24" s="79"/>
    </row>
    <row r="25" spans="1:8" ht="22" customHeight="1">
      <c r="A25" s="74" t="s">
        <v>201</v>
      </c>
      <c r="B25" s="75" t="s">
        <v>23</v>
      </c>
      <c r="C25" s="76">
        <v>3200</v>
      </c>
      <c r="D25" s="76">
        <v>45</v>
      </c>
      <c r="E25" s="77" t="s">
        <v>155</v>
      </c>
      <c r="F25" s="78" t="s">
        <v>24</v>
      </c>
      <c r="G25" s="79"/>
      <c r="H25" s="79"/>
    </row>
    <row r="26" spans="1:8" ht="54" customHeight="1">
      <c r="A26" s="74" t="s">
        <v>202</v>
      </c>
      <c r="B26" s="75" t="s">
        <v>203</v>
      </c>
      <c r="C26" s="76">
        <v>900</v>
      </c>
      <c r="D26" s="76">
        <v>30</v>
      </c>
      <c r="E26" s="77" t="s">
        <v>204</v>
      </c>
      <c r="F26" s="78" t="s">
        <v>163</v>
      </c>
      <c r="G26" s="82"/>
      <c r="H26" s="82"/>
    </row>
    <row r="27" spans="1:8" ht="22" customHeight="1">
      <c r="A27" s="74" t="s">
        <v>205</v>
      </c>
      <c r="B27" s="75" t="s">
        <v>206</v>
      </c>
      <c r="C27" s="76">
        <v>900</v>
      </c>
      <c r="D27" s="76">
        <v>30</v>
      </c>
      <c r="E27" s="77" t="s">
        <v>150</v>
      </c>
      <c r="F27" s="78" t="s">
        <v>166</v>
      </c>
      <c r="G27" s="80"/>
      <c r="H27" s="80"/>
    </row>
    <row r="28" spans="1:8" ht="22" customHeight="1">
      <c r="A28" s="74" t="s">
        <v>207</v>
      </c>
      <c r="B28" s="77" t="s">
        <v>194</v>
      </c>
      <c r="C28" s="76">
        <v>2500</v>
      </c>
      <c r="D28" s="76">
        <v>40</v>
      </c>
      <c r="E28" s="77" t="s">
        <v>208</v>
      </c>
      <c r="F28" s="78" t="s">
        <v>29</v>
      </c>
      <c r="G28" s="82"/>
      <c r="H28" s="82"/>
    </row>
    <row r="29" spans="1:8" ht="22" customHeight="1">
      <c r="A29" s="74" t="s">
        <v>209</v>
      </c>
      <c r="B29" s="75" t="s">
        <v>210</v>
      </c>
      <c r="C29" s="76">
        <v>640</v>
      </c>
      <c r="D29" s="76">
        <v>30</v>
      </c>
      <c r="E29" s="77" t="s">
        <v>150</v>
      </c>
      <c r="F29" s="78" t="s">
        <v>24</v>
      </c>
      <c r="G29" s="79"/>
      <c r="H29" s="79"/>
    </row>
    <row r="30" spans="1:8" ht="22" customHeight="1">
      <c r="A30" s="74" t="s">
        <v>211</v>
      </c>
      <c r="B30" s="75" t="s">
        <v>212</v>
      </c>
      <c r="C30" s="76">
        <v>650</v>
      </c>
      <c r="D30" s="76">
        <v>50</v>
      </c>
      <c r="E30" s="77" t="s">
        <v>146</v>
      </c>
      <c r="F30" s="78" t="s">
        <v>138</v>
      </c>
      <c r="G30" s="79"/>
      <c r="H30" s="79"/>
    </row>
    <row r="31" spans="1:8" ht="22" customHeight="1">
      <c r="A31" s="74" t="s">
        <v>213</v>
      </c>
      <c r="B31" s="75" t="s">
        <v>214</v>
      </c>
      <c r="C31" s="76">
        <v>2400</v>
      </c>
      <c r="D31" s="76">
        <v>60</v>
      </c>
      <c r="E31" s="77" t="s">
        <v>155</v>
      </c>
      <c r="F31" s="78" t="s">
        <v>48</v>
      </c>
      <c r="G31" s="85"/>
      <c r="H31" s="85"/>
    </row>
    <row r="32" spans="1:8" ht="22" customHeight="1">
      <c r="A32" s="74" t="s">
        <v>215</v>
      </c>
      <c r="B32" s="75" t="s">
        <v>117</v>
      </c>
      <c r="C32" s="76">
        <v>2550</v>
      </c>
      <c r="D32" s="76">
        <v>60</v>
      </c>
      <c r="E32" s="77" t="s">
        <v>155</v>
      </c>
      <c r="F32" s="78" t="s">
        <v>48</v>
      </c>
      <c r="G32" s="80"/>
      <c r="H32" s="80"/>
    </row>
    <row r="33" spans="1:8" ht="22" customHeight="1">
      <c r="A33" s="74" t="s">
        <v>216</v>
      </c>
      <c r="B33" s="75" t="s">
        <v>217</v>
      </c>
      <c r="C33" s="76">
        <v>1048</v>
      </c>
      <c r="D33" s="76">
        <v>100</v>
      </c>
      <c r="E33" s="77" t="s">
        <v>146</v>
      </c>
      <c r="F33" s="78" t="s">
        <v>24</v>
      </c>
      <c r="G33" s="79"/>
      <c r="H33" s="79"/>
    </row>
    <row r="34" spans="1:8" ht="54" customHeight="1">
      <c r="A34" s="74" t="s">
        <v>218</v>
      </c>
      <c r="B34" s="75" t="s">
        <v>219</v>
      </c>
      <c r="C34" s="76">
        <v>1050</v>
      </c>
      <c r="D34" s="76">
        <v>60</v>
      </c>
      <c r="E34" s="77" t="s">
        <v>220</v>
      </c>
      <c r="F34" s="78" t="s">
        <v>166</v>
      </c>
      <c r="G34" s="79"/>
      <c r="H34" s="79"/>
    </row>
    <row r="35" spans="1:8" ht="22" customHeight="1">
      <c r="A35" s="74" t="s">
        <v>221</v>
      </c>
      <c r="B35" s="75" t="s">
        <v>222</v>
      </c>
      <c r="C35" s="76">
        <v>1600</v>
      </c>
      <c r="D35" s="76">
        <v>40</v>
      </c>
      <c r="E35" s="77" t="s">
        <v>155</v>
      </c>
      <c r="F35" s="78" t="s">
        <v>29</v>
      </c>
      <c r="G35" s="82"/>
      <c r="H35" s="82"/>
    </row>
    <row r="36" spans="1:8" ht="22" customHeight="1">
      <c r="A36" s="74" t="s">
        <v>223</v>
      </c>
      <c r="B36" s="75" t="s">
        <v>224</v>
      </c>
      <c r="C36" s="76">
        <v>920</v>
      </c>
      <c r="D36" s="76">
        <v>100</v>
      </c>
      <c r="E36" s="77" t="s">
        <v>146</v>
      </c>
      <c r="F36" s="78" t="s">
        <v>138</v>
      </c>
      <c r="G36" s="79"/>
      <c r="H36" s="79"/>
    </row>
    <row r="37" spans="1:8" ht="22" customHeight="1">
      <c r="A37" s="74" t="s">
        <v>225</v>
      </c>
      <c r="B37" s="75" t="s">
        <v>226</v>
      </c>
      <c r="C37" s="76">
        <v>1000</v>
      </c>
      <c r="D37" s="76">
        <v>30</v>
      </c>
      <c r="E37" s="77" t="s">
        <v>150</v>
      </c>
      <c r="F37" s="78" t="s">
        <v>227</v>
      </c>
      <c r="G37" s="79"/>
      <c r="H37" s="79"/>
    </row>
    <row r="38" spans="1:8" ht="22" customHeight="1">
      <c r="A38" s="74" t="s">
        <v>228</v>
      </c>
      <c r="B38" s="75" t="s">
        <v>229</v>
      </c>
      <c r="C38" s="86">
        <v>2520</v>
      </c>
      <c r="D38" s="86">
        <v>45</v>
      </c>
      <c r="E38" s="87" t="s">
        <v>150</v>
      </c>
      <c r="F38" s="83" t="s">
        <v>48</v>
      </c>
      <c r="G38" s="79"/>
      <c r="H38" s="79"/>
    </row>
    <row r="39" spans="1:8" ht="22" customHeight="1">
      <c r="A39" s="74" t="s">
        <v>230</v>
      </c>
      <c r="B39" s="75" t="s">
        <v>231</v>
      </c>
      <c r="C39" s="76">
        <v>950</v>
      </c>
      <c r="D39" s="76">
        <v>100</v>
      </c>
      <c r="E39" s="77" t="s">
        <v>146</v>
      </c>
      <c r="F39" s="78" t="s">
        <v>166</v>
      </c>
      <c r="G39" s="80"/>
      <c r="H39" s="80"/>
    </row>
    <row r="40" spans="1:8" ht="22" customHeight="1">
      <c r="A40" s="74" t="s">
        <v>232</v>
      </c>
      <c r="B40" s="75" t="s">
        <v>233</v>
      </c>
      <c r="C40" s="76">
        <v>860</v>
      </c>
      <c r="D40" s="76">
        <v>60</v>
      </c>
      <c r="E40" s="77" t="s">
        <v>146</v>
      </c>
      <c r="F40" s="78" t="s">
        <v>160</v>
      </c>
      <c r="G40" s="79"/>
      <c r="H40" s="79"/>
    </row>
    <row r="41" spans="1:8" ht="22" customHeight="1">
      <c r="A41" s="74" t="s">
        <v>234</v>
      </c>
      <c r="B41" s="75" t="s">
        <v>235</v>
      </c>
      <c r="C41" s="76">
        <v>2500</v>
      </c>
      <c r="D41" s="76">
        <v>60</v>
      </c>
      <c r="E41" s="77" t="s">
        <v>155</v>
      </c>
      <c r="F41" s="78" t="s">
        <v>166</v>
      </c>
      <c r="G41" s="82"/>
      <c r="H41" s="82"/>
    </row>
    <row r="42" spans="1:8" ht="22" customHeight="1">
      <c r="A42" s="81" t="s">
        <v>236</v>
      </c>
      <c r="B42" s="75" t="s">
        <v>237</v>
      </c>
      <c r="C42" s="76">
        <v>2500</v>
      </c>
      <c r="D42" s="76">
        <v>60</v>
      </c>
      <c r="E42" s="77" t="s">
        <v>150</v>
      </c>
      <c r="F42" s="78" t="s">
        <v>163</v>
      </c>
      <c r="G42" s="82"/>
      <c r="H42" s="82"/>
    </row>
    <row r="43" spans="1:8" ht="22" customHeight="1">
      <c r="A43" s="74" t="s">
        <v>238</v>
      </c>
      <c r="B43" s="75" t="s">
        <v>239</v>
      </c>
      <c r="C43" s="76">
        <v>2500</v>
      </c>
      <c r="D43" s="76">
        <v>45</v>
      </c>
      <c r="E43" s="77" t="s">
        <v>150</v>
      </c>
      <c r="F43" s="78" t="s">
        <v>48</v>
      </c>
      <c r="G43" s="80"/>
      <c r="H43" s="80"/>
    </row>
    <row r="44" spans="1:8" ht="22" customHeight="1">
      <c r="A44" s="74" t="s">
        <v>240</v>
      </c>
      <c r="B44" s="75" t="s">
        <v>241</v>
      </c>
      <c r="C44" s="76">
        <v>2500</v>
      </c>
      <c r="D44" s="76">
        <v>60</v>
      </c>
      <c r="E44" s="77" t="s">
        <v>155</v>
      </c>
      <c r="F44" s="78" t="s">
        <v>29</v>
      </c>
      <c r="G44" s="82"/>
      <c r="H44" s="82"/>
    </row>
    <row r="45" spans="1:8" ht="22" customHeight="1">
      <c r="A45" s="74" t="s">
        <v>242</v>
      </c>
      <c r="B45" s="75" t="s">
        <v>243</v>
      </c>
      <c r="C45" s="76">
        <v>2500</v>
      </c>
      <c r="D45" s="76">
        <v>45</v>
      </c>
      <c r="E45" s="77" t="s">
        <v>171</v>
      </c>
      <c r="F45" s="78" t="s">
        <v>24</v>
      </c>
      <c r="G45" s="79"/>
      <c r="H45" s="79"/>
    </row>
    <row r="46" spans="1:8" ht="22" customHeight="1">
      <c r="A46" s="81" t="s">
        <v>244</v>
      </c>
      <c r="B46" s="75" t="s">
        <v>245</v>
      </c>
      <c r="C46" s="76">
        <v>2500</v>
      </c>
      <c r="D46" s="76">
        <v>40</v>
      </c>
      <c r="E46" s="77" t="s">
        <v>155</v>
      </c>
      <c r="F46" s="78" t="s">
        <v>24</v>
      </c>
      <c r="G46" s="82"/>
      <c r="H46" s="82"/>
    </row>
    <row r="47" spans="1:8" ht="22" customHeight="1">
      <c r="A47" s="74" t="s">
        <v>246</v>
      </c>
      <c r="B47" s="75" t="s">
        <v>247</v>
      </c>
      <c r="C47" s="76">
        <v>600</v>
      </c>
      <c r="D47" s="76">
        <v>100</v>
      </c>
      <c r="E47" s="77" t="s">
        <v>146</v>
      </c>
      <c r="F47" s="78" t="s">
        <v>248</v>
      </c>
      <c r="G47" s="82"/>
      <c r="H47" s="82"/>
    </row>
    <row r="48" spans="1:8" ht="22" customHeight="1">
      <c r="A48" s="74" t="s">
        <v>249</v>
      </c>
      <c r="B48" s="75" t="s">
        <v>250</v>
      </c>
      <c r="C48" s="76">
        <v>2500</v>
      </c>
      <c r="D48" s="76">
        <v>50</v>
      </c>
      <c r="E48" s="77" t="s">
        <v>155</v>
      </c>
      <c r="F48" s="78" t="s">
        <v>160</v>
      </c>
      <c r="G48" s="82"/>
      <c r="H48" s="82"/>
    </row>
    <row r="49" spans="1:8" ht="22" customHeight="1">
      <c r="A49" s="74" t="s">
        <v>251</v>
      </c>
      <c r="B49" s="75" t="s">
        <v>17</v>
      </c>
      <c r="C49" s="76">
        <v>2500</v>
      </c>
      <c r="D49" s="76">
        <v>45</v>
      </c>
      <c r="E49" s="77" t="s">
        <v>150</v>
      </c>
      <c r="F49" s="78" t="s">
        <v>29</v>
      </c>
      <c r="G49" s="79"/>
      <c r="H49" s="79"/>
    </row>
    <row r="50" spans="1:8" ht="22" customHeight="1">
      <c r="A50" s="74" t="s">
        <v>252</v>
      </c>
      <c r="B50" s="75" t="s">
        <v>253</v>
      </c>
      <c r="C50" s="76">
        <v>2000</v>
      </c>
      <c r="D50" s="76">
        <v>60</v>
      </c>
      <c r="E50" s="77" t="s">
        <v>150</v>
      </c>
      <c r="F50" s="78" t="s">
        <v>166</v>
      </c>
      <c r="G50" s="82"/>
      <c r="H50" s="82"/>
    </row>
    <row r="51" spans="1:8" ht="38" customHeight="1">
      <c r="A51" s="74" t="s">
        <v>254</v>
      </c>
      <c r="B51" s="75" t="s">
        <v>123</v>
      </c>
      <c r="C51" s="76">
        <v>800</v>
      </c>
      <c r="D51" s="76">
        <v>150</v>
      </c>
      <c r="E51" s="77" t="s">
        <v>146</v>
      </c>
      <c r="F51" s="78" t="s">
        <v>147</v>
      </c>
      <c r="G51" s="79"/>
      <c r="H51" s="79"/>
    </row>
    <row r="52" spans="1:8" ht="22" customHeight="1">
      <c r="A52" s="74" t="s">
        <v>255</v>
      </c>
      <c r="B52" s="75" t="s">
        <v>122</v>
      </c>
      <c r="C52" s="76">
        <v>1677</v>
      </c>
      <c r="D52" s="76">
        <v>120</v>
      </c>
      <c r="E52" s="77" t="s">
        <v>146</v>
      </c>
      <c r="F52" s="78" t="s">
        <v>160</v>
      </c>
      <c r="G52" s="79"/>
      <c r="H52" s="79"/>
    </row>
    <row r="53" spans="1:8" ht="22" customHeight="1">
      <c r="A53" s="81" t="s">
        <v>256</v>
      </c>
      <c r="B53" s="75" t="s">
        <v>257</v>
      </c>
      <c r="C53" s="76">
        <v>2300</v>
      </c>
      <c r="D53" s="76">
        <v>30</v>
      </c>
      <c r="E53" s="77" t="s">
        <v>155</v>
      </c>
      <c r="F53" s="78" t="s">
        <v>48</v>
      </c>
      <c r="G53" s="82"/>
      <c r="H53" s="82"/>
    </row>
    <row r="54" spans="1:8" ht="22" customHeight="1">
      <c r="A54" s="74" t="s">
        <v>258</v>
      </c>
      <c r="B54" s="75" t="s">
        <v>259</v>
      </c>
      <c r="C54" s="76">
        <v>850</v>
      </c>
      <c r="D54" s="76">
        <v>25</v>
      </c>
      <c r="E54" s="77" t="s">
        <v>155</v>
      </c>
      <c r="F54" s="78" t="s">
        <v>163</v>
      </c>
      <c r="G54" s="80"/>
      <c r="H54" s="80"/>
    </row>
    <row r="55" spans="1:8" ht="22" customHeight="1">
      <c r="A55" s="74" t="s">
        <v>260</v>
      </c>
      <c r="B55" s="75" t="s">
        <v>261</v>
      </c>
      <c r="C55" s="76">
        <v>2500</v>
      </c>
      <c r="D55" s="76">
        <v>60</v>
      </c>
      <c r="E55" s="77" t="s">
        <v>150</v>
      </c>
      <c r="F55" s="78" t="s">
        <v>166</v>
      </c>
      <c r="G55" s="79"/>
      <c r="H55" s="79"/>
    </row>
    <row r="56" spans="1:8" ht="22" customHeight="1">
      <c r="A56" s="74" t="s">
        <v>262</v>
      </c>
      <c r="B56" s="75" t="s">
        <v>124</v>
      </c>
      <c r="C56" s="76">
        <v>950</v>
      </c>
      <c r="D56" s="76">
        <v>100</v>
      </c>
      <c r="E56" s="77" t="s">
        <v>146</v>
      </c>
      <c r="F56" s="78" t="s">
        <v>48</v>
      </c>
      <c r="G56" s="79"/>
      <c r="H56" s="79"/>
    </row>
    <row r="57" spans="1:8" ht="22" customHeight="1">
      <c r="A57" s="74" t="s">
        <v>263</v>
      </c>
      <c r="B57" s="75" t="s">
        <v>264</v>
      </c>
      <c r="C57" s="76">
        <v>800</v>
      </c>
      <c r="D57" s="76">
        <v>30</v>
      </c>
      <c r="E57" s="77" t="s">
        <v>155</v>
      </c>
      <c r="F57" s="78" t="s">
        <v>24</v>
      </c>
      <c r="G57" s="82"/>
      <c r="H57" s="82"/>
    </row>
    <row r="58" spans="1:8" ht="38" customHeight="1">
      <c r="A58" s="74" t="s">
        <v>265</v>
      </c>
      <c r="B58" s="75" t="s">
        <v>266</v>
      </c>
      <c r="C58" s="76">
        <v>900</v>
      </c>
      <c r="D58" s="76">
        <v>100</v>
      </c>
      <c r="E58" s="77" t="s">
        <v>146</v>
      </c>
      <c r="F58" s="78" t="s">
        <v>166</v>
      </c>
      <c r="G58" s="79"/>
      <c r="H58" s="79"/>
    </row>
    <row r="59" spans="1:8" ht="22" customHeight="1">
      <c r="A59" s="74" t="s">
        <v>267</v>
      </c>
      <c r="B59" s="75" t="s">
        <v>268</v>
      </c>
      <c r="C59" s="76">
        <v>2400</v>
      </c>
      <c r="D59" s="76">
        <v>60</v>
      </c>
      <c r="E59" s="77" t="s">
        <v>155</v>
      </c>
      <c r="F59" s="78" t="s">
        <v>269</v>
      </c>
      <c r="G59" s="79"/>
      <c r="H59" s="79"/>
    </row>
    <row r="60" spans="1:8" ht="22" customHeight="1">
      <c r="A60" s="74" t="s">
        <v>270</v>
      </c>
      <c r="B60" s="75" t="s">
        <v>271</v>
      </c>
      <c r="C60" s="76">
        <v>700</v>
      </c>
      <c r="D60" s="76">
        <v>180</v>
      </c>
      <c r="E60" s="77" t="s">
        <v>146</v>
      </c>
      <c r="F60" s="78" t="s">
        <v>166</v>
      </c>
      <c r="G60" s="79"/>
      <c r="H60" s="79"/>
    </row>
    <row r="61" spans="1:8" ht="22" customHeight="1">
      <c r="A61" s="74" t="s">
        <v>272</v>
      </c>
      <c r="B61" s="75" t="s">
        <v>273</v>
      </c>
      <c r="C61" s="76">
        <v>950</v>
      </c>
      <c r="D61" s="76">
        <v>18</v>
      </c>
      <c r="E61" s="77" t="s">
        <v>150</v>
      </c>
      <c r="F61" s="78" t="s">
        <v>269</v>
      </c>
      <c r="G61" s="79"/>
      <c r="H61" s="79"/>
    </row>
    <row r="62" spans="1:8" ht="22" customHeight="1">
      <c r="A62" s="74" t="s">
        <v>274</v>
      </c>
      <c r="B62" s="75" t="s">
        <v>275</v>
      </c>
      <c r="C62" s="76">
        <v>680</v>
      </c>
      <c r="D62" s="76">
        <v>300</v>
      </c>
      <c r="E62" s="77" t="s">
        <v>146</v>
      </c>
      <c r="F62" s="78" t="s">
        <v>227</v>
      </c>
      <c r="G62" s="80"/>
      <c r="H62" s="80"/>
    </row>
    <row r="63" spans="1:8" ht="38" customHeight="1">
      <c r="A63" s="74" t="s">
        <v>276</v>
      </c>
      <c r="B63" s="75" t="s">
        <v>277</v>
      </c>
      <c r="C63" s="78" t="s">
        <v>278</v>
      </c>
      <c r="D63" s="78" t="s">
        <v>279</v>
      </c>
      <c r="E63" s="77" t="s">
        <v>155</v>
      </c>
      <c r="F63" s="78" t="s">
        <v>280</v>
      </c>
      <c r="G63" s="82"/>
      <c r="H63" s="82"/>
    </row>
    <row r="64" spans="1:8" ht="22" customHeight="1">
      <c r="A64" s="74" t="s">
        <v>281</v>
      </c>
      <c r="B64" s="75" t="s">
        <v>282</v>
      </c>
      <c r="C64" s="76">
        <v>750</v>
      </c>
      <c r="D64" s="76">
        <v>100</v>
      </c>
      <c r="E64" s="77" t="s">
        <v>146</v>
      </c>
      <c r="F64" s="78" t="s">
        <v>48</v>
      </c>
      <c r="G64" s="79"/>
      <c r="H64" s="79"/>
    </row>
    <row r="65" spans="1:8" ht="22" customHeight="1">
      <c r="A65" s="74" t="s">
        <v>283</v>
      </c>
      <c r="B65" s="75" t="s">
        <v>284</v>
      </c>
      <c r="C65" s="76">
        <v>2500</v>
      </c>
      <c r="D65" s="76">
        <v>60</v>
      </c>
      <c r="E65" s="77" t="s">
        <v>171</v>
      </c>
      <c r="F65" s="78" t="s">
        <v>166</v>
      </c>
      <c r="G65" s="82"/>
      <c r="H65" s="82"/>
    </row>
    <row r="66" spans="1:8" ht="22" customHeight="1">
      <c r="A66" s="74" t="s">
        <v>285</v>
      </c>
      <c r="B66" s="75" t="s">
        <v>286</v>
      </c>
      <c r="C66" s="76">
        <v>2500</v>
      </c>
      <c r="D66" s="76">
        <v>50</v>
      </c>
      <c r="E66" s="77" t="s">
        <v>150</v>
      </c>
      <c r="F66" s="78" t="s">
        <v>163</v>
      </c>
      <c r="G66" s="80"/>
      <c r="H66" s="80"/>
    </row>
    <row r="67" spans="1:8" ht="22" customHeight="1">
      <c r="A67" s="74" t="s">
        <v>287</v>
      </c>
      <c r="B67" s="75" t="s">
        <v>288</v>
      </c>
      <c r="C67" s="76">
        <v>900</v>
      </c>
      <c r="D67" s="76">
        <v>50</v>
      </c>
      <c r="E67" s="77" t="s">
        <v>146</v>
      </c>
      <c r="F67" s="78" t="s">
        <v>163</v>
      </c>
      <c r="G67" s="82"/>
      <c r="H67" s="82"/>
    </row>
    <row r="68" spans="1:8" ht="22" customHeight="1">
      <c r="A68" s="74" t="s">
        <v>289</v>
      </c>
      <c r="B68" s="75" t="s">
        <v>290</v>
      </c>
      <c r="C68" s="76">
        <v>2000</v>
      </c>
      <c r="D68" s="76">
        <v>60</v>
      </c>
      <c r="E68" s="77" t="s">
        <v>155</v>
      </c>
      <c r="F68" s="78" t="s">
        <v>163</v>
      </c>
      <c r="G68" s="88"/>
      <c r="H68" s="88"/>
    </row>
    <row r="69" spans="1:8" ht="22" customHeight="1">
      <c r="A69" s="74" t="s">
        <v>291</v>
      </c>
      <c r="B69" s="75" t="s">
        <v>292</v>
      </c>
      <c r="C69" s="76">
        <v>800</v>
      </c>
      <c r="D69" s="76">
        <v>60</v>
      </c>
      <c r="E69" s="77" t="s">
        <v>146</v>
      </c>
      <c r="F69" s="78" t="s">
        <v>166</v>
      </c>
      <c r="G69" s="79"/>
      <c r="H69" s="79"/>
    </row>
    <row r="70" spans="1:8" ht="22" customHeight="1">
      <c r="A70" s="74" t="s">
        <v>293</v>
      </c>
      <c r="B70" s="75" t="s">
        <v>294</v>
      </c>
      <c r="C70" s="76">
        <v>710</v>
      </c>
      <c r="D70" s="76">
        <v>100</v>
      </c>
      <c r="E70" s="77" t="s">
        <v>146</v>
      </c>
      <c r="F70" s="78" t="s">
        <v>138</v>
      </c>
      <c r="G70" s="79"/>
      <c r="H70" s="79"/>
    </row>
    <row r="71" spans="1:8" ht="22" customHeight="1">
      <c r="A71" s="74" t="s">
        <v>295</v>
      </c>
      <c r="B71" s="75" t="s">
        <v>296</v>
      </c>
      <c r="C71" s="76">
        <v>2000</v>
      </c>
      <c r="D71" s="76">
        <v>60</v>
      </c>
      <c r="E71" s="77" t="s">
        <v>150</v>
      </c>
      <c r="F71" s="78" t="s">
        <v>48</v>
      </c>
      <c r="G71" s="79"/>
      <c r="H71" s="79"/>
    </row>
    <row r="72" spans="1:8" ht="22" customHeight="1">
      <c r="A72" s="74" t="s">
        <v>297</v>
      </c>
      <c r="B72" s="75" t="s">
        <v>121</v>
      </c>
      <c r="C72" s="76">
        <v>660</v>
      </c>
      <c r="D72" s="76">
        <v>100</v>
      </c>
      <c r="E72" s="77" t="s">
        <v>146</v>
      </c>
      <c r="F72" s="78" t="s">
        <v>24</v>
      </c>
      <c r="G72" s="79"/>
      <c r="H72" s="79"/>
    </row>
    <row r="73" spans="1:8" ht="38" customHeight="1">
      <c r="A73" s="74" t="s">
        <v>298</v>
      </c>
      <c r="B73" s="75" t="s">
        <v>125</v>
      </c>
      <c r="C73" s="78" t="s">
        <v>299</v>
      </c>
      <c r="D73" s="78" t="s">
        <v>300</v>
      </c>
      <c r="E73" s="77" t="s">
        <v>301</v>
      </c>
      <c r="F73" s="78" t="s">
        <v>29</v>
      </c>
      <c r="G73" s="82"/>
      <c r="H73" s="82"/>
    </row>
    <row r="74" spans="1:8" ht="22" customHeight="1">
      <c r="A74" s="74" t="s">
        <v>302</v>
      </c>
      <c r="B74" s="75" t="s">
        <v>126</v>
      </c>
      <c r="C74" s="76">
        <v>3200</v>
      </c>
      <c r="D74" s="76">
        <v>45</v>
      </c>
      <c r="E74" s="77" t="s">
        <v>150</v>
      </c>
      <c r="F74" s="78" t="s">
        <v>24</v>
      </c>
      <c r="G74" s="79"/>
      <c r="H74" s="79"/>
    </row>
    <row r="75" spans="1:8" ht="22" customHeight="1">
      <c r="A75" s="74" t="s">
        <v>303</v>
      </c>
      <c r="B75" s="75" t="s">
        <v>304</v>
      </c>
      <c r="C75" s="76">
        <v>710</v>
      </c>
      <c r="D75" s="76">
        <v>100</v>
      </c>
      <c r="E75" s="77" t="s">
        <v>146</v>
      </c>
      <c r="F75" s="78" t="s">
        <v>24</v>
      </c>
      <c r="G75" s="79"/>
      <c r="H75" s="79"/>
    </row>
    <row r="76" spans="1:8" ht="22" customHeight="1">
      <c r="A76" s="74" t="s">
        <v>305</v>
      </c>
      <c r="B76" s="75" t="s">
        <v>306</v>
      </c>
      <c r="C76" s="76">
        <v>2200</v>
      </c>
      <c r="D76" s="76">
        <v>60</v>
      </c>
      <c r="E76" s="77" t="s">
        <v>155</v>
      </c>
      <c r="F76" s="78" t="s">
        <v>24</v>
      </c>
      <c r="G76" s="79"/>
      <c r="H76" s="79"/>
    </row>
    <row r="77" spans="1:8" ht="22" customHeight="1">
      <c r="A77" s="74" t="s">
        <v>307</v>
      </c>
      <c r="B77" s="75" t="s">
        <v>308</v>
      </c>
      <c r="C77" s="76">
        <v>2500</v>
      </c>
      <c r="D77" s="76">
        <v>60</v>
      </c>
      <c r="E77" s="77" t="s">
        <v>150</v>
      </c>
      <c r="F77" s="78" t="s">
        <v>163</v>
      </c>
      <c r="G77" s="79"/>
      <c r="H77" s="79"/>
    </row>
    <row r="78" spans="1:8" ht="22" customHeight="1">
      <c r="A78" s="74" t="s">
        <v>309</v>
      </c>
      <c r="B78" s="75" t="s">
        <v>310</v>
      </c>
      <c r="C78" s="76">
        <v>910</v>
      </c>
      <c r="D78" s="76">
        <v>100</v>
      </c>
      <c r="E78" s="77" t="s">
        <v>146</v>
      </c>
      <c r="F78" s="78" t="s">
        <v>163</v>
      </c>
      <c r="G78" s="79"/>
      <c r="H78" s="79"/>
    </row>
    <row r="79" spans="1:8" ht="22" customHeight="1">
      <c r="A79" s="74" t="s">
        <v>311</v>
      </c>
      <c r="B79" s="75" t="s">
        <v>312</v>
      </c>
      <c r="C79" s="76">
        <v>640</v>
      </c>
      <c r="D79" s="76">
        <v>100</v>
      </c>
      <c r="E79" s="77" t="s">
        <v>146</v>
      </c>
      <c r="F79" s="78" t="s">
        <v>138</v>
      </c>
      <c r="G79" s="80"/>
      <c r="H79" s="80"/>
    </row>
    <row r="80" spans="1:8" ht="22" customHeight="1">
      <c r="A80" s="74" t="s">
        <v>313</v>
      </c>
      <c r="B80" s="75" t="s">
        <v>314</v>
      </c>
      <c r="C80" s="76">
        <v>900</v>
      </c>
      <c r="D80" s="76">
        <v>100</v>
      </c>
      <c r="E80" s="77" t="s">
        <v>146</v>
      </c>
      <c r="F80" s="78" t="s">
        <v>24</v>
      </c>
      <c r="G80" s="79"/>
      <c r="H80" s="79"/>
    </row>
    <row r="81" spans="1:8" ht="22" customHeight="1">
      <c r="A81" s="74" t="s">
        <v>315</v>
      </c>
      <c r="B81" s="75" t="s">
        <v>316</v>
      </c>
      <c r="C81" s="76">
        <v>2500</v>
      </c>
      <c r="D81" s="76">
        <v>60</v>
      </c>
      <c r="E81" s="77" t="s">
        <v>150</v>
      </c>
      <c r="F81" s="78" t="s">
        <v>227</v>
      </c>
      <c r="G81" s="80"/>
      <c r="H81" s="80"/>
    </row>
    <row r="82" spans="1:8" ht="22" customHeight="1">
      <c r="A82" s="74" t="s">
        <v>317</v>
      </c>
      <c r="B82" s="75" t="s">
        <v>318</v>
      </c>
      <c r="C82" s="76">
        <v>2500</v>
      </c>
      <c r="D82" s="76">
        <v>60</v>
      </c>
      <c r="E82" s="77" t="s">
        <v>155</v>
      </c>
      <c r="F82" s="78" t="s">
        <v>319</v>
      </c>
      <c r="G82" s="79"/>
      <c r="H82" s="79"/>
    </row>
    <row r="83" spans="1:8" ht="22" customHeight="1">
      <c r="A83" s="74" t="s">
        <v>320</v>
      </c>
      <c r="B83" s="75" t="s">
        <v>321</v>
      </c>
      <c r="C83" s="76">
        <v>1100</v>
      </c>
      <c r="D83" s="76">
        <v>50</v>
      </c>
      <c r="E83" s="77" t="s">
        <v>146</v>
      </c>
      <c r="F83" s="78" t="s">
        <v>322</v>
      </c>
      <c r="G83" s="82"/>
      <c r="H83" s="82"/>
    </row>
    <row r="84" spans="1:8" ht="22" customHeight="1">
      <c r="A84" s="74" t="s">
        <v>323</v>
      </c>
      <c r="B84" s="75" t="s">
        <v>324</v>
      </c>
      <c r="C84" s="76">
        <v>2500</v>
      </c>
      <c r="D84" s="76">
        <v>60</v>
      </c>
      <c r="E84" s="77" t="s">
        <v>155</v>
      </c>
      <c r="F84" s="78" t="s">
        <v>166</v>
      </c>
      <c r="G84" s="82"/>
      <c r="H84" s="82"/>
    </row>
    <row r="85" spans="1:8" ht="22" customHeight="1">
      <c r="A85" s="74" t="s">
        <v>325</v>
      </c>
      <c r="B85" s="75" t="s">
        <v>326</v>
      </c>
      <c r="C85" s="76">
        <v>1269</v>
      </c>
      <c r="D85" s="76">
        <v>57</v>
      </c>
      <c r="E85" s="77" t="s">
        <v>171</v>
      </c>
      <c r="F85" s="78" t="s">
        <v>166</v>
      </c>
      <c r="G85" s="79"/>
      <c r="H85" s="79"/>
    </row>
    <row r="86" spans="1:8" ht="38" customHeight="1">
      <c r="A86" s="74" t="s">
        <v>327</v>
      </c>
      <c r="B86" s="75" t="s">
        <v>328</v>
      </c>
      <c r="C86" s="78" t="s">
        <v>329</v>
      </c>
      <c r="D86" s="78" t="s">
        <v>330</v>
      </c>
      <c r="E86" s="77" t="s">
        <v>331</v>
      </c>
      <c r="F86" s="78" t="s">
        <v>332</v>
      </c>
      <c r="G86" s="80"/>
      <c r="H86" s="80"/>
    </row>
    <row r="87" spans="1:8" ht="38" customHeight="1">
      <c r="A87" s="74" t="s">
        <v>333</v>
      </c>
      <c r="B87" s="75" t="s">
        <v>334</v>
      </c>
      <c r="C87" s="78" t="s">
        <v>335</v>
      </c>
      <c r="D87" s="78" t="s">
        <v>336</v>
      </c>
      <c r="E87" s="77" t="s">
        <v>337</v>
      </c>
      <c r="F87" s="78" t="s">
        <v>338</v>
      </c>
      <c r="G87" s="79"/>
      <c r="H87" s="79"/>
    </row>
    <row r="88" spans="1:8" ht="22" customHeight="1">
      <c r="A88" s="74" t="s">
        <v>339</v>
      </c>
      <c r="B88" s="75" t="s">
        <v>68</v>
      </c>
      <c r="C88" s="76">
        <v>804</v>
      </c>
      <c r="D88" s="76">
        <v>59</v>
      </c>
      <c r="E88" s="77" t="s">
        <v>146</v>
      </c>
      <c r="F88" s="78" t="s">
        <v>29</v>
      </c>
      <c r="G88" s="79"/>
      <c r="H88" s="79"/>
    </row>
    <row r="89" spans="1:8" ht="22" customHeight="1">
      <c r="A89" s="74" t="s">
        <v>340</v>
      </c>
      <c r="B89" s="75" t="s">
        <v>341</v>
      </c>
      <c r="C89" s="76">
        <v>1000</v>
      </c>
      <c r="D89" s="76">
        <v>100</v>
      </c>
      <c r="E89" s="77" t="s">
        <v>146</v>
      </c>
      <c r="F89" s="78" t="s">
        <v>24</v>
      </c>
      <c r="G89" s="79"/>
      <c r="H89" s="79"/>
    </row>
    <row r="90" spans="1:8" ht="22" customHeight="1">
      <c r="A90" s="74" t="s">
        <v>342</v>
      </c>
      <c r="B90" s="75" t="s">
        <v>343</v>
      </c>
      <c r="C90" s="76">
        <v>2500</v>
      </c>
      <c r="D90" s="76">
        <v>60</v>
      </c>
      <c r="E90" s="77" t="s">
        <v>155</v>
      </c>
      <c r="F90" s="78" t="s">
        <v>160</v>
      </c>
      <c r="G90" s="80"/>
      <c r="H90" s="80"/>
    </row>
    <row r="91" spans="1:8" ht="22" customHeight="1">
      <c r="A91" s="74" t="s">
        <v>344</v>
      </c>
      <c r="B91" s="75" t="s">
        <v>345</v>
      </c>
      <c r="C91" s="76">
        <v>770</v>
      </c>
      <c r="D91" s="76">
        <v>150</v>
      </c>
      <c r="E91" s="77" t="s">
        <v>146</v>
      </c>
      <c r="F91" s="78" t="s">
        <v>176</v>
      </c>
      <c r="G91" s="79"/>
      <c r="H91" s="79"/>
    </row>
    <row r="92" spans="1:8" ht="22" customHeight="1">
      <c r="A92" s="74" t="s">
        <v>346</v>
      </c>
      <c r="B92" s="75" t="s">
        <v>347</v>
      </c>
      <c r="C92" s="76">
        <v>800</v>
      </c>
      <c r="D92" s="76">
        <v>60</v>
      </c>
      <c r="E92" s="77" t="s">
        <v>146</v>
      </c>
      <c r="F92" s="78" t="s">
        <v>160</v>
      </c>
      <c r="G92" s="79"/>
      <c r="H92" s="79"/>
    </row>
    <row r="93" spans="1:8" ht="22" customHeight="1">
      <c r="A93" s="74" t="s">
        <v>348</v>
      </c>
      <c r="B93" s="75" t="s">
        <v>349</v>
      </c>
      <c r="C93" s="76">
        <v>2500</v>
      </c>
      <c r="D93" s="76">
        <v>60</v>
      </c>
      <c r="E93" s="77" t="s">
        <v>155</v>
      </c>
      <c r="F93" s="78" t="s">
        <v>138</v>
      </c>
      <c r="G93" s="79"/>
      <c r="H93" s="79"/>
    </row>
    <row r="94" spans="1:8" ht="22" customHeight="1">
      <c r="A94" s="74" t="s">
        <v>350</v>
      </c>
      <c r="B94" s="75" t="s">
        <v>351</v>
      </c>
      <c r="C94" s="76">
        <v>880</v>
      </c>
      <c r="D94" s="76">
        <v>100</v>
      </c>
      <c r="E94" s="77" t="s">
        <v>146</v>
      </c>
      <c r="F94" s="78" t="s">
        <v>138</v>
      </c>
      <c r="G94" s="80"/>
      <c r="H94" s="80"/>
    </row>
    <row r="95" spans="1:8" ht="22" customHeight="1">
      <c r="A95" s="74" t="s">
        <v>352</v>
      </c>
      <c r="B95" s="75" t="s">
        <v>120</v>
      </c>
      <c r="C95" s="76">
        <v>390</v>
      </c>
      <c r="D95" s="76">
        <v>75</v>
      </c>
      <c r="E95" s="77" t="s">
        <v>146</v>
      </c>
      <c r="F95" s="78" t="s">
        <v>14</v>
      </c>
      <c r="G95" s="79"/>
      <c r="H95" s="79"/>
    </row>
  </sheetData>
  <hyperlinks>
    <hyperlink ref="A2" r:id="rId1" xr:uid="{00000000-0004-0000-0400-000000000000}"/>
    <hyperlink ref="A3" r:id="rId2" display="Białystok- Krywlany" xr:uid="{00000000-0004-0000-0400-000001000000}"/>
    <hyperlink ref="A4" r:id="rId3" display="Bielsko-Biała- Aleksandrowice" xr:uid="{00000000-0004-0000-0400-000002000000}"/>
    <hyperlink ref="A5" r:id="rId4" display="Bydgoszcz- Szwederowo" xr:uid="{00000000-0004-0000-0400-000003000000}"/>
    <hyperlink ref="A6" r:id="rId5" display="Cewice" xr:uid="{00000000-0004-0000-0400-000004000000}"/>
    <hyperlink ref="A7" r:id="rId6" xr:uid="{00000000-0004-0000-0400-000005000000}"/>
    <hyperlink ref="A8" r:id="rId7" display="Darłowo" xr:uid="{00000000-0004-0000-0400-000006000000}"/>
    <hyperlink ref="A9" r:id="rId8" display="Dęblin- Irena" xr:uid="{00000000-0004-0000-0400-000007000000}"/>
    <hyperlink ref="A10" r:id="rId9" display="Elbląg" xr:uid="{00000000-0004-0000-0400-000008000000}"/>
    <hyperlink ref="A11" r:id="rId10" display="Gdańsk- Rębiechowo" xr:uid="{00000000-0004-0000-0400-000009000000}"/>
    <hyperlink ref="A12" r:id="rId11" display="Gdynia- Oksywie" xr:uid="{00000000-0004-0000-0400-00000A000000}"/>
    <hyperlink ref="A13" r:id="rId12" display="Gliwice- Trynek" xr:uid="{00000000-0004-0000-0400-00000B000000}"/>
    <hyperlink ref="A14" r:id="rId13" display="Góraszka" xr:uid="{00000000-0004-0000-0400-00000C000000}"/>
    <hyperlink ref="A15" r:id="rId14" display="Grudziądz- Lisie Kąty" xr:uid="{00000000-0004-0000-0400-00000D000000}"/>
    <hyperlink ref="A16" r:id="rId15" display="Inowrocław" xr:uid="{00000000-0004-0000-0400-00000E000000}"/>
    <hyperlink ref="A17" r:id="rId16" display="Inowrocław-Latkowo" xr:uid="{00000000-0004-0000-0400-00000F000000}"/>
    <hyperlink ref="A18" r:id="rId17" display="Iwonicz" xr:uid="{00000000-0004-0000-0400-000010000000}"/>
    <hyperlink ref="A19" r:id="rId18" xr:uid="{00000000-0004-0000-0400-000011000000}"/>
    <hyperlink ref="A20" r:id="rId19" display="Jelenia Góra" xr:uid="{00000000-0004-0000-0400-000012000000}"/>
    <hyperlink ref="A21" r:id="rId20" xr:uid="{00000000-0004-0000-0400-000013000000}"/>
    <hyperlink ref="A22" r:id="rId21" xr:uid="{00000000-0004-0000-0400-000014000000}"/>
    <hyperlink ref="A23" r:id="rId22" xr:uid="{00000000-0004-0000-0400-000015000000}"/>
    <hyperlink ref="A24" r:id="rId23" display="Katowice – Muchowiec" xr:uid="{00000000-0004-0000-0400-000016000000}"/>
    <hyperlink ref="A25" r:id="rId24" display="MPL Katowice – Pyrzowice" xr:uid="{00000000-0004-0000-0400-000017000000}"/>
    <hyperlink ref="A26" r:id="rId25" xr:uid="{00000000-0004-0000-0400-000018000000}"/>
    <hyperlink ref="A27" r:id="rId26" display="Kielce-Masłów" xr:uid="{00000000-0004-0000-0400-000019000000}"/>
    <hyperlink ref="A28" r:id="rId27" xr:uid="{00000000-0004-0000-0400-00001A000000}"/>
    <hyperlink ref="A29" r:id="rId28" xr:uid="{00000000-0004-0000-0400-00001B000000}"/>
    <hyperlink ref="A30" r:id="rId29" xr:uid="{00000000-0004-0000-0400-00001C000000}"/>
    <hyperlink ref="A31" r:id="rId30" xr:uid="{00000000-0004-0000-0400-00001D000000}"/>
    <hyperlink ref="A32" r:id="rId31" display="Kraków-Balice" xr:uid="{00000000-0004-0000-0400-00001E000000}"/>
    <hyperlink ref="A33" r:id="rId32" display="Kraków-Pobiednik Wielki" xr:uid="{00000000-0004-0000-0400-00001F000000}"/>
    <hyperlink ref="A34" r:id="rId33" display="Krosno" xr:uid="{00000000-0004-0000-0400-000020000000}"/>
    <hyperlink ref="A35" r:id="rId34" display="Legnica" xr:uid="{00000000-0004-0000-0400-000021000000}"/>
    <hyperlink ref="A36" r:id="rId35" display="Leszno- Strzyżewice" xr:uid="{00000000-0004-0000-0400-000022000000}"/>
    <hyperlink ref="A37" r:id="rId36" display="Lubin" xr:uid="{00000000-0004-0000-0400-000023000000}"/>
    <hyperlink ref="A38" r:id="rId37" xr:uid="{00000000-0004-0000-0400-000024000000}"/>
    <hyperlink ref="A39" r:id="rId38" display="Lublin- Radawiec" xr:uid="{00000000-0004-0000-0400-000025000000}"/>
    <hyperlink ref="A40" r:id="rId39" xr:uid="{00000000-0004-0000-0400-000026000000}"/>
    <hyperlink ref="A41" r:id="rId40" display="Łask" xr:uid="{00000000-0004-0000-0400-000027000000}"/>
    <hyperlink ref="A42" r:id="rId41" display="Łęczyca- Leźnica Wielka" xr:uid="{00000000-0004-0000-0400-000028000000}"/>
    <hyperlink ref="A43" r:id="rId42" display="Łódź-Lublinek" xr:uid="{00000000-0004-0000-0400-000029000000}"/>
    <hyperlink ref="A44" r:id="rId43" display="Malbork" xr:uid="{00000000-0004-0000-0400-00002A000000}"/>
    <hyperlink ref="A45" r:id="rId44" display="Mielec" xr:uid="{00000000-0004-0000-0400-00002B000000}"/>
    <hyperlink ref="A46" r:id="rId45" display="Mińsk Mazowiecki" xr:uid="{00000000-0004-0000-0400-00002C000000}"/>
    <hyperlink ref="A47" r:id="rId46" xr:uid="{00000000-0004-0000-0400-00002D000000}"/>
    <hyperlink ref="A48" r:id="rId47" display="Mirosławiec" xr:uid="{00000000-0004-0000-0400-00002E000000}"/>
    <hyperlink ref="A49" r:id="rId48" xr:uid="{00000000-0004-0000-0400-00002F000000}"/>
    <hyperlink ref="A50" r:id="rId49" display="Tomaszów Mazowiecki" xr:uid="{00000000-0004-0000-0400-000030000000}"/>
    <hyperlink ref="A51" r:id="rId50" display="Nowy Sącz-Łososina Dolna" xr:uid="{00000000-0004-0000-0400-000031000000}"/>
    <hyperlink ref="A52" r:id="rId51" display="Nowy Targ" xr:uid="{00000000-0004-0000-0400-000032000000}"/>
    <hyperlink ref="A53" r:id="rId52" xr:uid="{00000000-0004-0000-0400-000033000000}"/>
    <hyperlink ref="A54" r:id="rId53" display="Olsztyn- Dajtki" xr:uid="{00000000-0004-0000-0400-000034000000}"/>
    <hyperlink ref="A55" r:id="rId54" xr:uid="{00000000-0004-0000-0400-000035000000}"/>
    <hyperlink ref="A56" r:id="rId55" display="Opole- Polska Nowa Wieś" xr:uid="{00000000-0004-0000-0400-000036000000}"/>
    <hyperlink ref="A57" r:id="rId56" xr:uid="{00000000-0004-0000-0400-000037000000}"/>
    <hyperlink ref="A58" r:id="rId57" display="Ostrów Wielkopolski- Michałków" xr:uid="{00000000-0004-0000-0400-000038000000}"/>
    <hyperlink ref="A59" r:id="rId58" xr:uid="{00000000-0004-0000-0400-000039000000}"/>
    <hyperlink ref="A60" r:id="rId59" display="Pińczów" xr:uid="{00000000-0004-0000-0400-00003A000000}"/>
    <hyperlink ref="A61" r:id="rId60" display="Piotrków Trybunalski" xr:uid="{00000000-0004-0000-0400-00003B000000}"/>
    <hyperlink ref="A62" r:id="rId61" display="Płock" xr:uid="{00000000-0004-0000-0400-00003C000000}"/>
    <hyperlink ref="A63" r:id="rId62" display="Powidz" xr:uid="{00000000-0004-0000-0400-00003D000000}"/>
    <hyperlink ref="A64" r:id="rId63" display="Poznań- Kobylnica" xr:uid="{00000000-0004-0000-0400-00003E000000}"/>
    <hyperlink ref="A65" r:id="rId64" display="Poznań- Krzesiny" xr:uid="{00000000-0004-0000-0400-00003F000000}"/>
    <hyperlink ref="A66" r:id="rId65" display="Poznań- Ławica" xr:uid="{00000000-0004-0000-0400-000040000000}"/>
    <hyperlink ref="A67" r:id="rId66" xr:uid="{00000000-0004-0000-0400-000041000000}"/>
    <hyperlink ref="A68" r:id="rId67" display="Pruszcz Gdański" xr:uid="{00000000-0004-0000-0400-000042000000}"/>
    <hyperlink ref="A69" r:id="rId68" xr:uid="{00000000-0004-0000-0400-000043000000}"/>
    <hyperlink ref="A70" r:id="rId69" display="Radom- Piastów" xr:uid="{00000000-0004-0000-0400-000044000000}"/>
    <hyperlink ref="A71" r:id="rId70" display="Radom- Sadków" xr:uid="{00000000-0004-0000-0400-000045000000}"/>
    <hyperlink ref="A72" r:id="rId71" display="Rybnik- Gotartowice" xr:uid="{00000000-0004-0000-0400-000046000000}"/>
    <hyperlink ref="A73" r:id="rId72" display="Rzeszów-Jasionka (EPRJ)" xr:uid="{00000000-0004-0000-0400-000047000000}"/>
    <hyperlink ref="A74" r:id="rId73" display="Rzeszów- Jasionka (EPRZ)" xr:uid="{00000000-0004-0000-0400-000048000000}"/>
    <hyperlink ref="A75" r:id="rId74" display="Słupsk-Krępa" xr:uid="{00000000-0004-0000-0400-000049000000}"/>
    <hyperlink ref="A76" r:id="rId75" xr:uid="{00000000-0004-0000-0400-00004A000000}"/>
    <hyperlink ref="A77" r:id="rId76" xr:uid="{00000000-0004-0000-0400-00004B000000}"/>
    <hyperlink ref="A78" r:id="rId77" display="Stalowa Wola-Turbia" xr:uid="{00000000-0004-0000-0400-00004C000000}"/>
    <hyperlink ref="A79" r:id="rId78" display="Suwałki" xr:uid="{00000000-0004-0000-0400-00004D000000}"/>
    <hyperlink ref="A80" r:id="rId79" display="Szczecin- Dąbie" xr:uid="{00000000-0004-0000-0400-00004E000000}"/>
    <hyperlink ref="A81" r:id="rId80" display="Szczecin- Goleniów" xr:uid="{00000000-0004-0000-0400-00004F000000}"/>
    <hyperlink ref="A82" r:id="rId81" display="Szczytno- Szymany" xr:uid="{00000000-0004-0000-0400-000050000000}"/>
    <hyperlink ref="A83" r:id="rId82" display="Świdnik" xr:uid="{00000000-0004-0000-0400-000051000000}"/>
    <hyperlink ref="A84" r:id="rId83" display="Świdwin" xr:uid="{00000000-0004-0000-0400-000052000000}"/>
    <hyperlink ref="A85" r:id="rId84" display="Toruń- Bielany" xr:uid="{00000000-0004-0000-0400-000053000000}"/>
    <hyperlink ref="A86" r:id="rId85" display="Warszawa- Babice" xr:uid="{00000000-0004-0000-0400-000054000000}"/>
    <hyperlink ref="A87" r:id="rId86" display="Warszawa- Okęcie" xr:uid="{00000000-0004-0000-0400-000055000000}"/>
    <hyperlink ref="A88" r:id="rId87" xr:uid="{00000000-0004-0000-0400-000056000000}"/>
    <hyperlink ref="A89" r:id="rId88" display="Włocławek- Kruszyn" xr:uid="{00000000-0004-0000-0400-000057000000}"/>
    <hyperlink ref="A90" r:id="rId89" display="Wrocław- Strachowice" xr:uid="{00000000-0004-0000-0400-000058000000}"/>
    <hyperlink ref="A91" r:id="rId90" display="Wrocław-Szymanów" xr:uid="{00000000-0004-0000-0400-000059000000}"/>
    <hyperlink ref="A92" r:id="rId91" display="Zamość- Mokre" xr:uid="{00000000-0004-0000-0400-00005A000000}"/>
    <hyperlink ref="A93" r:id="rId92" display="Zielona Góra- Babimost" xr:uid="{00000000-0004-0000-0400-00005B000000}"/>
    <hyperlink ref="A94" r:id="rId93" display="Zielona Góra- Przylep" xr:uid="{00000000-0004-0000-0400-00005C000000}"/>
    <hyperlink ref="A95" r:id="rId94" display="Żar" xr:uid="{00000000-0004-0000-0400-00005D000000}"/>
  </hyperlinks>
  <pageMargins left="1" right="1" top="0" bottom="0" header="0" footer="0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Operacyjny Plan Lotu</vt:lpstr>
      <vt:lpstr>Pomocniczy</vt:lpstr>
      <vt:lpstr>Parametry lotnisk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Piotr Kulik</cp:lastModifiedBy>
  <dcterms:modified xsi:type="dcterms:W3CDTF">2019-09-21T13:23:37Z</dcterms:modified>
</cp:coreProperties>
</file>